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3825" windowWidth="13965" windowHeight="3885" tabRatio="867" activeTab="0"/>
  </bookViews>
  <sheets>
    <sheet name="Content" sheetId="1" r:id="rId1"/>
    <sheet name="Financial highlights - HUF bn" sheetId="2" r:id="rId2"/>
    <sheet name="Financial highlights - USD mn" sheetId="3" r:id="rId3"/>
    <sheet name="E&amp;P financial results" sheetId="4" r:id="rId4"/>
    <sheet name="E&amp;P operational data" sheetId="5" r:id="rId5"/>
    <sheet name="R&amp;M financial results" sheetId="6" r:id="rId6"/>
    <sheet name="R&amp;M operational data" sheetId="7" r:id="rId7"/>
    <sheet name="Petchem financial results" sheetId="8" r:id="rId8"/>
    <sheet name="Petchem operational data" sheetId="9" r:id="rId9"/>
    <sheet name="Gas financial results" sheetId="10" r:id="rId10"/>
    <sheet name="Gas operational data" sheetId="11" r:id="rId11"/>
    <sheet name="Profit and loss" sheetId="12" r:id="rId12"/>
    <sheet name="Balance sheet" sheetId="13" r:id="rId13"/>
    <sheet name="Cash flow" sheetId="14" r:id="rId14"/>
    <sheet name="Segment tables - HUF mn" sheetId="15" r:id="rId15"/>
    <sheet name="Segment tables - USD mn" sheetId="16" r:id="rId16"/>
    <sheet name="Spec items - HUF mn" sheetId="17" r:id="rId17"/>
    <sheet name="Spec items - USD mn" sheetId="18" r:id="rId18"/>
    <sheet name="CAPEX - HUF bn" sheetId="19" r:id="rId19"/>
    <sheet name="External parameters" sheetId="20" r:id="rId20"/>
    <sheet name="Shareholder structure" sheetId="21" r:id="rId21"/>
  </sheets>
  <definedNames>
    <definedName name="_ftn1" localSheetId="12">'Balance sheet'!$A$54</definedName>
    <definedName name="_ftnref1" localSheetId="12">'Balance sheet'!$A$28</definedName>
    <definedName name="_xlnm.Print_Titles" localSheetId="1">'Financial highlights - HUF bn'!$A:$A,'Financial highlights - HUF bn'!$2:$2</definedName>
    <definedName name="_xlnm.Print_Area" localSheetId="4">'E&amp;P operational data'!$A$1:$AU$46</definedName>
    <definedName name="_xlnm.Print_Area" localSheetId="1">'Financial highlights - HUF bn'!$A$1:$W$24</definedName>
    <definedName name="_xlnm.Print_Area" localSheetId="9">'Gas financial results'!$A$3:$AW$19</definedName>
    <definedName name="_xlnm.Print_Area" localSheetId="10">'Gas operational data'!$A$2:$AF$13</definedName>
    <definedName name="_xlnm.Print_Area" localSheetId="15">'Segment tables - USD mn'!$A$1:$V$30</definedName>
  </definedNames>
  <calcPr fullCalcOnLoad="1"/>
</workbook>
</file>

<file path=xl/sharedStrings.xml><?xml version="1.0" encoding="utf-8"?>
<sst xmlns="http://schemas.openxmlformats.org/spreadsheetml/2006/main" count="4051" uniqueCount="497">
  <si>
    <t>Q1 2001</t>
  </si>
  <si>
    <t>Q2 2001</t>
  </si>
  <si>
    <t>Q3 2001</t>
  </si>
  <si>
    <t>Q4 2001</t>
  </si>
  <si>
    <t>FY 2001</t>
  </si>
  <si>
    <t>Net sales revenues</t>
  </si>
  <si>
    <t>EBITDA</t>
  </si>
  <si>
    <t>Operating profit</t>
  </si>
  <si>
    <t>Net financial expenses/(gain)</t>
  </si>
  <si>
    <t>Operating cash flow</t>
  </si>
  <si>
    <t>Q1 2002</t>
  </si>
  <si>
    <t>Q2 2002</t>
  </si>
  <si>
    <t>Q3 2002</t>
  </si>
  <si>
    <t>Q4 2002</t>
  </si>
  <si>
    <t>FY 2002</t>
  </si>
  <si>
    <t>Q1 2003</t>
  </si>
  <si>
    <t>Q2 2003</t>
  </si>
  <si>
    <t>Q3 2003</t>
  </si>
  <si>
    <t>Q4 2003</t>
  </si>
  <si>
    <t>FY 2003</t>
  </si>
  <si>
    <t>Q1 2004</t>
  </si>
  <si>
    <t>Q2 2004</t>
  </si>
  <si>
    <t>Q3 2004</t>
  </si>
  <si>
    <t>Q4 2004</t>
  </si>
  <si>
    <t>FY 2004</t>
  </si>
  <si>
    <t>Q1 2005</t>
  </si>
  <si>
    <t>Q2 2005</t>
  </si>
  <si>
    <t>Q3 2005</t>
  </si>
  <si>
    <t>Q4 2005</t>
  </si>
  <si>
    <t>FY 2005</t>
  </si>
  <si>
    <t>Q1 2006</t>
  </si>
  <si>
    <t>Q2 2006</t>
  </si>
  <si>
    <t>Q3 2006</t>
  </si>
  <si>
    <t>Operating profit/(loss)</t>
  </si>
  <si>
    <t>Crude oil production (kt) *</t>
  </si>
  <si>
    <t xml:space="preserve">   Hungary</t>
  </si>
  <si>
    <t>Condensate (kt)</t>
  </si>
  <si>
    <t>LPG and other gas products (kt)</t>
  </si>
  <si>
    <t>Average hydrocarbon prod. (boe/d)</t>
  </si>
  <si>
    <t>**Domestic production, excluding original cushion gas production from gas storage.</t>
  </si>
  <si>
    <t>Average realised crude oil price (USD/bbl)</t>
  </si>
  <si>
    <t>Realised hydrocarbon price</t>
  </si>
  <si>
    <t>Domestic crude oil</t>
  </si>
  <si>
    <t>Imported crude oil</t>
  </si>
  <si>
    <t>Condensates</t>
  </si>
  <si>
    <t>Other feedstock</t>
  </si>
  <si>
    <t>Motor gasoline</t>
  </si>
  <si>
    <t>Gas and heating oil</t>
  </si>
  <si>
    <t>Naphtha</t>
  </si>
  <si>
    <t>Other products</t>
  </si>
  <si>
    <t>TOTAL PRODUCT</t>
  </si>
  <si>
    <t>TOTAL REFINERY PRODUCTION</t>
  </si>
  <si>
    <t>TOTAL REFINERY THROUGHPUT</t>
  </si>
  <si>
    <t>Hungary</t>
  </si>
  <si>
    <t>Slovakia</t>
  </si>
  <si>
    <t>Other markets</t>
  </si>
  <si>
    <t>TOTAL CRUDE OIL PRODUCT SALES</t>
  </si>
  <si>
    <t>Gas and heating oils</t>
  </si>
  <si>
    <t xml:space="preserve"> Petrochemical feedstock transfer</t>
  </si>
  <si>
    <t>TOTAL OIL PRODUCT RETAIL SALES</t>
  </si>
  <si>
    <t>Petrochemicals</t>
  </si>
  <si>
    <t>Ethylene</t>
  </si>
  <si>
    <t>Propylene</t>
  </si>
  <si>
    <t>LDPE</t>
  </si>
  <si>
    <t>HDPE</t>
  </si>
  <si>
    <t>PP</t>
  </si>
  <si>
    <t>Olefin products</t>
  </si>
  <si>
    <t>Polymer products</t>
  </si>
  <si>
    <t>TOTAL PETROCHEMICAL PRODUCT SALES</t>
  </si>
  <si>
    <t>Natural Gas</t>
  </si>
  <si>
    <t>Reported EBIT</t>
  </si>
  <si>
    <t>One – off items</t>
  </si>
  <si>
    <t>Replacement modification</t>
  </si>
  <si>
    <t>Estimated clean CCS</t>
  </si>
  <si>
    <t>Natural gas transit</t>
  </si>
  <si>
    <t>Hungarian natural gas transmission fee</t>
  </si>
  <si>
    <t>Hungarian natural gas transmission*</t>
  </si>
  <si>
    <t>* including transmission volume to the storages</t>
  </si>
  <si>
    <t>Consolidated statements of operations for the MOL Group (IFRS)</t>
  </si>
  <si>
    <t>Net sales</t>
  </si>
  <si>
    <t>Other operating income</t>
  </si>
  <si>
    <t>Total operating revenues</t>
  </si>
  <si>
    <t xml:space="preserve">Raw material costs </t>
  </si>
  <si>
    <t>Value of material-type services used</t>
  </si>
  <si>
    <t>Cost of goods purchased for resale</t>
  </si>
  <si>
    <t xml:space="preserve">  Raw material and consumables used</t>
  </si>
  <si>
    <t>Personnel expenses</t>
  </si>
  <si>
    <t>Depreciation, depletion, amortisation and impairment</t>
  </si>
  <si>
    <t>Other operating expenses</t>
  </si>
  <si>
    <t>Change in inventory of finished goods &amp; work in progress</t>
  </si>
  <si>
    <t>Work performed by the enterprise and capitalised</t>
  </si>
  <si>
    <t>Total operating expenses</t>
  </si>
  <si>
    <t xml:space="preserve">Operating profit </t>
  </si>
  <si>
    <t>Interest received</t>
  </si>
  <si>
    <t>Dividends received</t>
  </si>
  <si>
    <t>Exchange gains and other financial income</t>
  </si>
  <si>
    <t xml:space="preserve">  Total financial income</t>
  </si>
  <si>
    <t>Interest on borrowings</t>
  </si>
  <si>
    <t>Interest on provisions</t>
  </si>
  <si>
    <t>Write-off of financial investments</t>
  </si>
  <si>
    <t>Fair valuation difference of conversion option</t>
  </si>
  <si>
    <t>Exchange losses and other financial expenses</t>
  </si>
  <si>
    <t xml:space="preserve">  Total financial expense</t>
  </si>
  <si>
    <t>Financial expense/(gain), net</t>
  </si>
  <si>
    <t>Income from associates</t>
  </si>
  <si>
    <t>Profit before tax</t>
  </si>
  <si>
    <t>Income tax expense</t>
  </si>
  <si>
    <t>Attributable to:</t>
  </si>
  <si>
    <t xml:space="preserve">       Equity holders of the parent</t>
  </si>
  <si>
    <t>Basic earnings per share (HUF)</t>
  </si>
  <si>
    <t>Consolidated balance sheet for the MOL Group (IFRS)</t>
  </si>
  <si>
    <t xml:space="preserve"> Assets</t>
  </si>
  <si>
    <t xml:space="preserve"> Non-current assets</t>
  </si>
  <si>
    <t xml:space="preserve"> Intangible assets</t>
  </si>
  <si>
    <t xml:space="preserve"> Deferred tax asset</t>
  </si>
  <si>
    <t xml:space="preserve"> Other non-current assets</t>
  </si>
  <si>
    <t xml:space="preserve"> Total non-current assets</t>
  </si>
  <si>
    <t xml:space="preserve"> Current assets</t>
  </si>
  <si>
    <t xml:space="preserve"> Inventories</t>
  </si>
  <si>
    <t xml:space="preserve"> Marketable securities</t>
  </si>
  <si>
    <t xml:space="preserve"> Other current assets</t>
  </si>
  <si>
    <t xml:space="preserve"> Cash and cash equivalents</t>
  </si>
  <si>
    <t xml:space="preserve"> Total current assets</t>
  </si>
  <si>
    <t xml:space="preserve"> Total assets</t>
  </si>
  <si>
    <t xml:space="preserve"> Liabilities and shareholders’ equity </t>
  </si>
  <si>
    <t xml:space="preserve"> Shareholders’ equity</t>
  </si>
  <si>
    <t xml:space="preserve"> Reserves</t>
  </si>
  <si>
    <t xml:space="preserve"> Net income attributable to equity holders of the parent</t>
  </si>
  <si>
    <t xml:space="preserve"> Equity attributable to equity holders of the parent</t>
  </si>
  <si>
    <t xml:space="preserve"> Minority interest</t>
  </si>
  <si>
    <t xml:space="preserve"> Total equity</t>
  </si>
  <si>
    <t xml:space="preserve"> </t>
  </si>
  <si>
    <t xml:space="preserve"> Non-current liabilities</t>
  </si>
  <si>
    <t xml:space="preserve"> Provisions for liabilities and charges</t>
  </si>
  <si>
    <t xml:space="preserve"> Deferred tax liability</t>
  </si>
  <si>
    <t xml:space="preserve"> Other non-current liabilities</t>
  </si>
  <si>
    <t xml:space="preserve"> Total non-current liabilities</t>
  </si>
  <si>
    <t xml:space="preserve"> Current liabilities</t>
  </si>
  <si>
    <t xml:space="preserve"> Trade and other payables</t>
  </si>
  <si>
    <t xml:space="preserve"> Short-term debt</t>
  </si>
  <si>
    <t xml:space="preserve"> Current portion of long-term debt</t>
  </si>
  <si>
    <t xml:space="preserve"> Total current liabilities</t>
  </si>
  <si>
    <t xml:space="preserve"> Total liabilities and shareholders’ equity</t>
  </si>
  <si>
    <t xml:space="preserve"> Share capital</t>
  </si>
  <si>
    <t>Consolidated statements of cash flows for the MOL Group (IFRS)</t>
  </si>
  <si>
    <t>Profit from operations</t>
  </si>
  <si>
    <t>Net unrealised loss  recorded on financial instruments</t>
  </si>
  <si>
    <t>Reversal of impairment losses on PP&amp;E</t>
  </si>
  <si>
    <t>Write off / (reversal of write off) of receivables</t>
  </si>
  <si>
    <t>Unrealised foreign exchange (gain) and loss on receivables and payables</t>
  </si>
  <si>
    <t>Net gain on sale of subsidiaries</t>
  </si>
  <si>
    <t xml:space="preserve">Exploration and development costs expensed during the year </t>
  </si>
  <si>
    <t>Cost of share based payment</t>
  </si>
  <si>
    <t>Other non cash items</t>
  </si>
  <si>
    <t>Operating cash flow before changes in working capital</t>
  </si>
  <si>
    <t>(Increase) / decrease  in inventories</t>
  </si>
  <si>
    <t>(Increase) / decrease in accounts receivable</t>
  </si>
  <si>
    <t>(Increase) / decrease in other receivables</t>
  </si>
  <si>
    <t>Increase / (decrease) in accounts payable</t>
  </si>
  <si>
    <t>Increase / (decrease) in other current liabilities</t>
  </si>
  <si>
    <t>Corporate taxes paid</t>
  </si>
  <si>
    <t>Net cash provided by operating activities</t>
  </si>
  <si>
    <t>Capital expenditures, exploration and development costs</t>
  </si>
  <si>
    <t xml:space="preserve">Acquisition of subsidiaries, net cash </t>
  </si>
  <si>
    <t xml:space="preserve">Acquisition of joint ventures, net cash </t>
  </si>
  <si>
    <t>Acquisition of other investments</t>
  </si>
  <si>
    <t>Net cash inflow on sales on subsidiary undertakings</t>
  </si>
  <si>
    <t>Proceeds from disposal of investments</t>
  </si>
  <si>
    <t>Changes in loans given and long-term bank deposits</t>
  </si>
  <si>
    <t>Changes in short-term investments</t>
  </si>
  <si>
    <t>Interest received and other financial income</t>
  </si>
  <si>
    <t>Net cash (used in) / provided by investing activities</t>
  </si>
  <si>
    <t>Issuance of Perpetual Exchangeable Capital Securities</t>
  </si>
  <si>
    <t>Issuance of long-term notes</t>
  </si>
  <si>
    <t>Repayment of long-term notes</t>
  </si>
  <si>
    <t>Repayment of zero coupon notes</t>
  </si>
  <si>
    <t xml:space="preserve">Long-term debt drawn down  </t>
  </si>
  <si>
    <t>Repayments of long-term debt</t>
  </si>
  <si>
    <t>Changes in other long-term liabilities</t>
  </si>
  <si>
    <t>Changes in short-term debt</t>
  </si>
  <si>
    <t>Interest paid and other financial costs</t>
  </si>
  <si>
    <t>Dividends paid to shareholders</t>
  </si>
  <si>
    <t>Dividends paid to minority interest</t>
  </si>
  <si>
    <t>Sale of treasury shares</t>
  </si>
  <si>
    <t>Repurchase of treasury shares</t>
  </si>
  <si>
    <t>Net cash used in financing activities</t>
  </si>
  <si>
    <t>Increase/(decrease) in cash and cash equivalents</t>
  </si>
  <si>
    <t>Cash at the beginning of the period</t>
  </si>
  <si>
    <t>Cash effect of consolidation of subsidiaries previously accounted for as other investment</t>
  </si>
  <si>
    <t>Exchange differences on the consolidation of foreign subsidiaries</t>
  </si>
  <si>
    <t xml:space="preserve">Cash at the end of the period </t>
  </si>
  <si>
    <t>KEY IFRS FINANCIAL DATA BY BUSINESS SEGMENT (in HUF million)</t>
  </si>
  <si>
    <t>Exploration and Production</t>
  </si>
  <si>
    <t>Refining and Marketing</t>
  </si>
  <si>
    <t xml:space="preserve">Natural Gas </t>
  </si>
  <si>
    <t>Corporate and other</t>
  </si>
  <si>
    <t>TOTAL NET SALES REVENUES</t>
  </si>
  <si>
    <t>Less: Inter(segment transfers)</t>
  </si>
  <si>
    <t xml:space="preserve">     ow: Exploration and Production</t>
  </si>
  <si>
    <t xml:space="preserve">     ow: Refining and Marketing</t>
  </si>
  <si>
    <t xml:space="preserve">     ow: Natural Gas</t>
  </si>
  <si>
    <t xml:space="preserve">     ow: Petrochemicals</t>
  </si>
  <si>
    <t xml:space="preserve">     ow: Corporate and other</t>
  </si>
  <si>
    <t>TOTAL NET EXTERNAL SALES REVENUES</t>
  </si>
  <si>
    <t>Natural Gas *</t>
  </si>
  <si>
    <t>TOTAL</t>
  </si>
  <si>
    <t xml:space="preserve">*Gas segment operating profit, in addition to subsidiary results, includes segment level consolidation effects and the one-off effects of asset sale. </t>
  </si>
  <si>
    <t>KEY IFRS FINANCIAL DATA BY BUSINESS SEGMENT (in USD million)</t>
  </si>
  <si>
    <t>MAIN EXTERNAL PARAMETERS</t>
  </si>
  <si>
    <t>Brent dated (USD/bbl)</t>
  </si>
  <si>
    <t>Ural Blend (USD/bbl)</t>
  </si>
  <si>
    <t>Ethylene (EUR/t)</t>
  </si>
  <si>
    <t>Integrated petrochemical margin (EUR/t)</t>
  </si>
  <si>
    <t>HUF/USD average</t>
  </si>
  <si>
    <t>HUF/USD closing rate</t>
  </si>
  <si>
    <t>HUF/EUR closing rate</t>
  </si>
  <si>
    <t>SHAREHOLDER STRUCTURE (%)</t>
  </si>
  <si>
    <t>Foreign investors (mainly institutional)</t>
  </si>
  <si>
    <t>OMV</t>
  </si>
  <si>
    <t>Slovbena, Slovintegra</t>
  </si>
  <si>
    <t>BNP Paribas</t>
  </si>
  <si>
    <t>Magnolia</t>
  </si>
  <si>
    <t>ÁPV Rt. (Hungarian State Privatisation and Holding Company)</t>
  </si>
  <si>
    <t>MOL Rt. (treasury shares)</t>
  </si>
  <si>
    <t>Exploration &amp; Production segment IFRS results (in HUF bn)</t>
  </si>
  <si>
    <t>Refining &amp; Marketing segment IFRS results (in HUF bn)</t>
  </si>
  <si>
    <t>Petrochemical segment IFRS results (in HUF bn)</t>
  </si>
  <si>
    <t>Gas segment IFRS results (in HUF bn)</t>
  </si>
  <si>
    <t>MOL Group IFRS results (in HUF bn)</t>
  </si>
  <si>
    <t>MOL Group IFRS results (in USD mn)</t>
  </si>
  <si>
    <t>FY 2004 audited</t>
  </si>
  <si>
    <t>audited</t>
  </si>
  <si>
    <t>Acquisition of associated companies</t>
  </si>
  <si>
    <t>Sale of treasury shares / Repurchase of treasury share</t>
  </si>
  <si>
    <t>Isuance / Repayment of zero coupon notes</t>
  </si>
  <si>
    <t xml:space="preserve">*Excluding separated condensate </t>
  </si>
  <si>
    <t>Average realised total hydrocarbon price (USD/boe)</t>
  </si>
  <si>
    <t>Inventory valuation effect</t>
  </si>
  <si>
    <t>**</t>
  </si>
  <si>
    <t>* not the sum of the quarters' data, as its was adjusted</t>
  </si>
  <si>
    <t>** no one-off items reported in the annual report</t>
  </si>
  <si>
    <t>Premium unleaded gasoline 10 ppm (USD/t)* FOB ROTT</t>
  </si>
  <si>
    <t>Gas oil – ULSD 10 ppm (USD/t)**  FOB ROTT</t>
  </si>
  <si>
    <t>Naphtha (USD/t)   FOB MED</t>
  </si>
  <si>
    <t>*   In 2001 and in 2002 premium unleaded,</t>
  </si>
  <si>
    <t>**  In 2001 gasoil EN590, in 2002 gasoil ULSD 50ppm</t>
  </si>
  <si>
    <t>Domestic private and institutional investors</t>
  </si>
  <si>
    <t>Total shares issued</t>
  </si>
  <si>
    <t>Average outstanding shares (quarterly)</t>
  </si>
  <si>
    <t>CAPEX and investments</t>
  </si>
  <si>
    <t>Operating profit/(loss)*</t>
  </si>
  <si>
    <t>* Gas segment operating profit, in addition to subsidiary results, includes segment level consolidation effects and the one-off effect of asset sale.</t>
  </si>
  <si>
    <t>FY 2005 audited</t>
  </si>
  <si>
    <t>FY 2001 audited</t>
  </si>
  <si>
    <t>FY 2002 audited</t>
  </si>
  <si>
    <t>FY 2003 audited</t>
  </si>
  <si>
    <t>Write-off of/(reversal of write-off) inventories</t>
  </si>
  <si>
    <t>Increase/ (decrease) in provisions</t>
  </si>
  <si>
    <t>(4.0)*</t>
  </si>
  <si>
    <t>43.9*</t>
  </si>
  <si>
    <t>12/31/2002 audited</t>
  </si>
  <si>
    <t>12/31/2003 audited</t>
  </si>
  <si>
    <t>12/31/2004 audited</t>
  </si>
  <si>
    <t>Sold goods (without KKKSz changes, sold crude oil)+ gases from US</t>
  </si>
  <si>
    <t>Refinery loss*</t>
  </si>
  <si>
    <t>Crack spread – premium unleaded (USD/t) FOB ROTT</t>
  </si>
  <si>
    <t>Crack spread – gas oil (USD/t) FOB ROTT</t>
  </si>
  <si>
    <t>Crack spread – naphtha (USD/t) FOB MED</t>
  </si>
  <si>
    <t xml:space="preserve">Yearly average of quoted prices and crack spreads in 2005 are determined from daily data </t>
  </si>
  <si>
    <t>12/31/2005 audited</t>
  </si>
  <si>
    <t>o/w Retail product sales</t>
  </si>
  <si>
    <t xml:space="preserve">       Direct sales to other end-users</t>
  </si>
  <si>
    <t>Own consumption*</t>
  </si>
  <si>
    <t>* No breakdown available for refinery loss and own consumption for 2003-2004.</t>
  </si>
  <si>
    <t>** with Slovnaft from 1 April 2003</t>
  </si>
  <si>
    <t>Q4 2006</t>
  </si>
  <si>
    <t>FY 2006</t>
  </si>
  <si>
    <t>Unrealised foreign exchange difference on cash and cash equivalents</t>
  </si>
  <si>
    <t>Q1 2007</t>
  </si>
  <si>
    <t>12/31/2006 audited</t>
  </si>
  <si>
    <t>Q2 2007</t>
  </si>
  <si>
    <t>Bank Austria Creditanstalt AG</t>
  </si>
  <si>
    <t xml:space="preserve"> Investments in associated companies *</t>
  </si>
  <si>
    <t xml:space="preserve"> Available-for-sale investments *</t>
  </si>
  <si>
    <t xml:space="preserve"> Investments *</t>
  </si>
  <si>
    <t xml:space="preserve"> Prepaid taxes **</t>
  </si>
  <si>
    <t xml:space="preserve"> Current taxes payable ***</t>
  </si>
  <si>
    <t>Q3 2007</t>
  </si>
  <si>
    <t xml:space="preserve">   International</t>
  </si>
  <si>
    <t>Q4 2007</t>
  </si>
  <si>
    <t>FY 2007</t>
  </si>
  <si>
    <t>Interest income</t>
  </si>
  <si>
    <t>Net foreign exchange (gain) / loss excluding foreign exchange difference on receivables and payables</t>
  </si>
  <si>
    <t>Other financial (gain) loss, net</t>
  </si>
  <si>
    <t>Share of net profit of associate</t>
  </si>
  <si>
    <t>Net cash from capital increase, decrease</t>
  </si>
  <si>
    <t>n.a.</t>
  </si>
  <si>
    <t>MFB</t>
  </si>
  <si>
    <t>OTP Bank Plc.</t>
  </si>
  <si>
    <t>Q1 2008</t>
  </si>
  <si>
    <t>Q2 2008</t>
  </si>
  <si>
    <t>Q3 2008</t>
  </si>
  <si>
    <t>Q4 2008</t>
  </si>
  <si>
    <t>FY 2008</t>
  </si>
  <si>
    <t>Oman Oil Company</t>
  </si>
  <si>
    <t>CEZ</t>
  </si>
  <si>
    <t xml:space="preserve">-   </t>
  </si>
  <si>
    <t>12/31/2008 unaudited</t>
  </si>
  <si>
    <t>-</t>
  </si>
  <si>
    <t>12/31/2007 audited</t>
  </si>
  <si>
    <t>Exchange rate (USD/HUF)</t>
  </si>
  <si>
    <t>FY 2006 audited</t>
  </si>
  <si>
    <t>FY 2007 audited</t>
  </si>
  <si>
    <t>Exchange rate, closing (USD/HUF)</t>
  </si>
  <si>
    <t>Diesel</t>
  </si>
  <si>
    <t>Heating oil</t>
  </si>
  <si>
    <t>Kerosene</t>
  </si>
  <si>
    <t>Bitumen</t>
  </si>
  <si>
    <t>Heating oils</t>
  </si>
  <si>
    <t xml:space="preserve">Kerosene </t>
  </si>
  <si>
    <t xml:space="preserve">- </t>
  </si>
  <si>
    <t>HUF/EUR average</t>
  </si>
  <si>
    <t>SKK/USD average</t>
  </si>
  <si>
    <r>
      <t>CAPEX and investments</t>
    </r>
    <r>
      <rPr>
        <vertAlign val="superscript"/>
        <sz val="10"/>
        <rFont val="Arial"/>
        <family val="2"/>
      </rPr>
      <t>1</t>
    </r>
  </si>
  <si>
    <r>
      <t>1</t>
    </r>
    <r>
      <rPr>
        <sz val="10"/>
        <rFont val="Arial"/>
        <family val="2"/>
      </rPr>
      <t xml:space="preserve"> Consolidated CAPEX figures exclude capitalised finance costs, but include financial investments.</t>
    </r>
  </si>
  <si>
    <r>
      <t>Natural gas production (million m</t>
    </r>
    <r>
      <rPr>
        <b/>
        <vertAlign val="superscript"/>
        <sz val="10"/>
        <rFont val="Arial"/>
        <family val="2"/>
      </rPr>
      <t>3</t>
    </r>
    <r>
      <rPr>
        <b/>
        <sz val="10"/>
        <rFont val="Arial"/>
        <family val="2"/>
      </rPr>
      <t>, net dry) **</t>
    </r>
  </si>
  <si>
    <t>*(Group external sales)   (with LPG+gas products)</t>
  </si>
  <si>
    <t>* (Group external sales)</t>
  </si>
  <si>
    <r>
      <t xml:space="preserve">       Minority interests </t>
    </r>
    <r>
      <rPr>
        <vertAlign val="superscript"/>
        <sz val="10"/>
        <rFont val="Arial"/>
        <family val="2"/>
      </rPr>
      <t xml:space="preserve"> </t>
    </r>
  </si>
  <si>
    <r>
      <t>Diluted earnings per share (HUF)</t>
    </r>
    <r>
      <rPr>
        <vertAlign val="superscript"/>
        <sz val="10"/>
        <rFont val="Arial"/>
        <family val="2"/>
      </rPr>
      <t xml:space="preserve"> 2</t>
    </r>
  </si>
  <si>
    <r>
      <t>Adjustments to reconcile operating profit to net cash provided by operating</t>
    </r>
    <r>
      <rPr>
        <sz val="10"/>
        <rFont val="Arial"/>
        <family val="2"/>
      </rPr>
      <t xml:space="preserve"> activities</t>
    </r>
  </si>
  <si>
    <r>
      <t>Intersegment transfers</t>
    </r>
    <r>
      <rPr>
        <vertAlign val="superscript"/>
        <sz val="10"/>
        <color indexed="8"/>
        <rFont val="Arial"/>
        <family val="2"/>
      </rPr>
      <t>2</t>
    </r>
  </si>
  <si>
    <r>
      <t>1</t>
    </r>
    <r>
      <rPr>
        <sz val="10"/>
        <rFont val="Arial"/>
        <family val="2"/>
      </rPr>
      <t xml:space="preserve"> Net external sales revenues and operating profit includes the profit arising both from sales to third parties and transfers to the other business segments. Exploration and Production transfers domestically produced crude oil, condensates and LPG to Refining and Marketing and natural gas to the Natural Gas segment. Refining and Marketing transfers chemical feedstock, propylene and isobutane to Petrochemicals and Petrochemicals transfers various by-products to Refining and Marketing. The internal transfer prices used are based on prevailing market prices. The gas transfer price equals the average import price. Divisional figures contain the results of the fully consolidated subsidiaries engaged in the respective divisions. </t>
    </r>
  </si>
  <si>
    <r>
      <t>2</t>
    </r>
    <r>
      <rPr>
        <sz val="10"/>
        <rFont val="Arial"/>
        <family val="2"/>
      </rPr>
      <t xml:space="preserve"> This line shows the effect on operating profit of the change in the amount of unrealised profit deferred in respect of transfers between segments. Unrealised profits arise where the item transferred is held in inventory by the receiving segment and a third party sale takes place only in a subsequent quarter. For segmental reporting purposes the transferor segment records a profit immediately at the point of transfer. However, at the company level profit is only reported when the related third party sale has taken place. In previous years this unrealised profit effect was not shown separately, but was included in the reported segmental result of the receiving segment. Unrealised profits arise principally in respect of transfers from Exploration &amp; Production to Natural Gas and from Refining &amp; Marketing to Petrochemicals. </t>
    </r>
  </si>
  <si>
    <t>Excess of carrying value of TVK minority interest acquired over the consideration</t>
  </si>
  <si>
    <r>
      <t>EBITDA EXCLUDING SPECIAL ITEMS</t>
    </r>
    <r>
      <rPr>
        <b/>
        <vertAlign val="superscript"/>
        <sz val="10"/>
        <color indexed="9"/>
        <rFont val="Arial"/>
        <family val="2"/>
      </rPr>
      <t>1</t>
    </r>
  </si>
  <si>
    <r>
      <t>OPERATING PROFIT EXCLUDING SPECIAL ITEMS</t>
    </r>
    <r>
      <rPr>
        <b/>
        <vertAlign val="superscript"/>
        <sz val="10"/>
        <color indexed="9"/>
        <rFont val="Arial"/>
        <family val="2"/>
      </rPr>
      <t>1</t>
    </r>
  </si>
  <si>
    <t>Non identified shares</t>
  </si>
  <si>
    <t xml:space="preserve"> - </t>
  </si>
  <si>
    <t>Bayerische Hypo- und Vereinsbank AG</t>
  </si>
  <si>
    <t>Societe Generale</t>
  </si>
  <si>
    <t>Q1 2009</t>
  </si>
  <si>
    <t>Q2 2009</t>
  </si>
  <si>
    <t>Q3 2009</t>
  </si>
  <si>
    <t>Q4 2009</t>
  </si>
  <si>
    <t>FY 2009</t>
  </si>
  <si>
    <t>12/31/2009 unaudited</t>
  </si>
  <si>
    <t>Net (gain) / loss on sale of non-current assets</t>
  </si>
  <si>
    <t>Proceeds from disposals of non-current assets</t>
  </si>
  <si>
    <t>Gain on the fair valuation of the previous investment in INA</t>
  </si>
  <si>
    <t xml:space="preserve"> Assets classified as held for sale</t>
  </si>
  <si>
    <t xml:space="preserve"> Liabilities directly associated with assets classified as held for sale</t>
  </si>
  <si>
    <t>Content</t>
  </si>
  <si>
    <t>MOL Group IFRS results (in HUF bn) - excl. INA</t>
  </si>
  <si>
    <t>MOL Group IFRS results (in USD mn) - excl. INA</t>
  </si>
  <si>
    <t>Exploration &amp; Production segment IFRS results (in HUF bn) - excl. INA</t>
  </si>
  <si>
    <t>MOL Group - excl. INA</t>
  </si>
  <si>
    <t>Exploration &amp; Production - operational data</t>
  </si>
  <si>
    <t>Exploration &amp; Production - operational data - excl. INA</t>
  </si>
  <si>
    <t>Refining &amp; Marketing segment IFRS results (in HUF bn) - excl. INA</t>
  </si>
  <si>
    <t>Refining &amp; Marketing - operational data</t>
  </si>
  <si>
    <t>Refining &amp; Marketing - operational data - excl. INA</t>
  </si>
  <si>
    <t>Petrochemical segment - operational data</t>
  </si>
  <si>
    <t>Gas segment - operational data</t>
  </si>
  <si>
    <t>Shareholder structure</t>
  </si>
  <si>
    <t>External parameters</t>
  </si>
  <si>
    <t>CAPITAL EXPENDITURES (HUF bn)</t>
  </si>
  <si>
    <t>CAPITAL EXPENDITURES (HUF bn) - excl. INA</t>
  </si>
  <si>
    <t>KEY IFRS FINANCIAL DATA BY BUSINESS SEGMENT (in HUF million) - excl. INA</t>
  </si>
  <si>
    <t>KEY IFRS FINANCIAL DATA BY BUSINESS SEGMENT (in USD million) - excl. INA</t>
  </si>
  <si>
    <t>OPERATING PROFIT &amp; EBITDA EXCLUDING SPECIAL ITEMS (in HUF million)</t>
  </si>
  <si>
    <t>OPERATING PROFIT &amp; EBITDA EXCLUDING SPECIAL ITEMS (in HUF million) - excl. INA</t>
  </si>
  <si>
    <t>OPERATING PROFIT &amp; EBITDA EXCLUDING SPECIAL ITEMS (in USD million)</t>
  </si>
  <si>
    <t>OPERATING PROFIT &amp; EBITDA EXCLUDING SPECIAL ITEMS (in USD million) - excl. INA</t>
  </si>
  <si>
    <t xml:space="preserve">MOL Group </t>
  </si>
  <si>
    <t xml:space="preserve">KEY IFRS FINANCIAL DATA BY BUSINESS SEGMENT (in HUF million) </t>
  </si>
  <si>
    <t>* As of Q3 2009</t>
  </si>
  <si>
    <t>MOL Group financial results (IFRS) - incl INA* (in HUF bn)</t>
  </si>
  <si>
    <t>MOL Group financial results (IFRS) - excl INA (in HUF bn)</t>
  </si>
  <si>
    <t>MOL Group financial results (IFRS) - incl INA* (in USD mn)</t>
  </si>
  <si>
    <t>HYDROCARBON PRODUCTION (gross figures before royalty) -incl INA*</t>
  </si>
  <si>
    <t>HYDROCARBON PRODUCTION (gross figures before royalty) excl. INA</t>
  </si>
  <si>
    <t xml:space="preserve">Exploration &amp; Production segment IFRS results - excl. INA (in HUF bn) </t>
  </si>
  <si>
    <t>REFINERY PROCESSING - excl. INA (Kt )</t>
  </si>
  <si>
    <t>Exploration &amp; Production segment IFRS results -incl. INA* (in HUF bn)</t>
  </si>
  <si>
    <t xml:space="preserve">Refining &amp; Marketing segment IFRS results - incl. INA* (in HUF bn) </t>
  </si>
  <si>
    <t>Refining &amp; Marketing segment IFRS results - excl. INA (in HUF bn)</t>
  </si>
  <si>
    <t>REFINERY PROCESSING - incl. INA* ( Kt)</t>
  </si>
  <si>
    <t>REFINERY PRODUCTION - incl. INA* ( Kt)</t>
  </si>
  <si>
    <t>KEY IFRS FINANCIAL DATA BY BUSINESS SEGMENT - incl. INA* (in USD million)</t>
  </si>
  <si>
    <t>MOL Group - incl. INA*</t>
  </si>
  <si>
    <t>CAPITAL EXPENDITURES - incl. INA*</t>
  </si>
  <si>
    <t>CAPITAL EXPENDITURES - excl. INA</t>
  </si>
  <si>
    <t xml:space="preserve">**Excluding separated condensate </t>
  </si>
  <si>
    <t>***Domestic production, excluding original cushion gas production from gas storage.</t>
  </si>
  <si>
    <t>Crude oil production (kt) **</t>
  </si>
  <si>
    <r>
      <t>Natural gas production (million m</t>
    </r>
    <r>
      <rPr>
        <b/>
        <vertAlign val="superscript"/>
        <sz val="10"/>
        <rFont val="Arial"/>
        <family val="2"/>
      </rPr>
      <t>3</t>
    </r>
    <r>
      <rPr>
        <b/>
        <sz val="10"/>
        <rFont val="Arial"/>
        <family val="2"/>
      </rPr>
      <t>, net dry) ***</t>
    </r>
  </si>
  <si>
    <r>
      <t>OPERATING PROFIT EXCLUDING SPECIAL ITEMS</t>
    </r>
    <r>
      <rPr>
        <b/>
        <vertAlign val="superscript"/>
        <sz val="10"/>
        <color indexed="9"/>
        <rFont val="Arial"/>
        <family val="2"/>
      </rPr>
      <t xml:space="preserve">1 </t>
    </r>
  </si>
  <si>
    <t>PETROCHEMICAL PRODUCTION (Kt)</t>
  </si>
  <si>
    <t>PETROCHEMICAS SALES BY PRODUCT GROUP (Kt)</t>
  </si>
  <si>
    <t>PETROCHEMICAL SALES (external)  (Kt)</t>
  </si>
  <si>
    <t xml:space="preserve">Gas transmission IFRS results (non consolidated) </t>
  </si>
  <si>
    <t>TRANSMISSION FEES  (HUF/cm)</t>
  </si>
  <si>
    <t>TRANSMISSION VOLUMES mn cm</t>
  </si>
  <si>
    <t xml:space="preserve">Consolidated statements of cash flows for the MOL Group (IFRS) </t>
  </si>
  <si>
    <r>
      <t>NET SALES REVENUES</t>
    </r>
    <r>
      <rPr>
        <b/>
        <vertAlign val="superscript"/>
        <sz val="10"/>
        <color indexed="9"/>
        <rFont val="Arial"/>
        <family val="2"/>
      </rPr>
      <t xml:space="preserve">1  </t>
    </r>
    <r>
      <rPr>
        <b/>
        <sz val="10"/>
        <color indexed="9"/>
        <rFont val="Arial"/>
        <family val="2"/>
      </rPr>
      <t>- incl. INA*</t>
    </r>
  </si>
  <si>
    <t>NET EXTERNAL SALES REVENUES - incl. INA*</t>
  </si>
  <si>
    <r>
      <t>OPERATING PROFIT</t>
    </r>
    <r>
      <rPr>
        <b/>
        <vertAlign val="superscript"/>
        <sz val="10"/>
        <color indexed="9"/>
        <rFont val="Arial"/>
        <family val="2"/>
      </rPr>
      <t xml:space="preserve">1 </t>
    </r>
    <r>
      <rPr>
        <b/>
        <sz val="10"/>
        <color indexed="9"/>
        <rFont val="Arial"/>
        <family val="2"/>
      </rPr>
      <t>- incl. INA*</t>
    </r>
  </si>
  <si>
    <t>DEPRECIATION - incl. INA*</t>
  </si>
  <si>
    <t>EBITDA - incl. INA*</t>
  </si>
  <si>
    <t>TANGIBLE ASSETS - incl. INA*</t>
  </si>
  <si>
    <t>Natural Gas **</t>
  </si>
  <si>
    <t xml:space="preserve">**Gas segment operating profit, in addition to subsidiary results, includes segment level consolidation effects and the one-off effects of asset sale. </t>
  </si>
  <si>
    <r>
      <t>NET SALES REVENUES</t>
    </r>
    <r>
      <rPr>
        <b/>
        <vertAlign val="superscript"/>
        <sz val="10"/>
        <color indexed="9"/>
        <rFont val="Arial"/>
        <family val="2"/>
      </rPr>
      <t xml:space="preserve">1- </t>
    </r>
    <r>
      <rPr>
        <b/>
        <sz val="10"/>
        <color indexed="9"/>
        <rFont val="Arial"/>
        <family val="2"/>
      </rPr>
      <t>excl. INA</t>
    </r>
  </si>
  <si>
    <t>NET EXTERNAL SALES REVENUES - excl. INA</t>
  </si>
  <si>
    <r>
      <t>OPERATING PROFIT</t>
    </r>
    <r>
      <rPr>
        <b/>
        <vertAlign val="superscript"/>
        <sz val="10"/>
        <color indexed="9"/>
        <rFont val="Arial"/>
        <family val="2"/>
      </rPr>
      <t xml:space="preserve">1 - </t>
    </r>
    <r>
      <rPr>
        <b/>
        <sz val="10"/>
        <color indexed="9"/>
        <rFont val="Arial"/>
        <family val="2"/>
      </rPr>
      <t>excl. INA</t>
    </r>
  </si>
  <si>
    <t>DEPRECIATION - excl. INA</t>
  </si>
  <si>
    <t>EBITDA - excl. INA</t>
  </si>
  <si>
    <t>TANGIBLE ASSETS - excl. INA</t>
  </si>
  <si>
    <r>
      <t>NET SALES REVENUES</t>
    </r>
    <r>
      <rPr>
        <b/>
        <vertAlign val="superscript"/>
        <sz val="10"/>
        <color indexed="9"/>
        <rFont val="Arial"/>
        <family val="2"/>
      </rPr>
      <t xml:space="preserve">1 </t>
    </r>
    <r>
      <rPr>
        <b/>
        <sz val="10"/>
        <color indexed="9"/>
        <rFont val="Arial"/>
        <family val="2"/>
      </rPr>
      <t>- incl. INA*</t>
    </r>
  </si>
  <si>
    <r>
      <t>OPERATING PROFIT</t>
    </r>
    <r>
      <rPr>
        <b/>
        <vertAlign val="superscript"/>
        <sz val="10"/>
        <color indexed="8"/>
        <rFont val="Arial"/>
        <family val="2"/>
      </rPr>
      <t xml:space="preserve">1 </t>
    </r>
    <r>
      <rPr>
        <b/>
        <sz val="10"/>
        <color indexed="9"/>
        <rFont val="Arial"/>
        <family val="2"/>
      </rPr>
      <t>- incl. INA*</t>
    </r>
  </si>
  <si>
    <r>
      <t>NET SALES REVENUES</t>
    </r>
    <r>
      <rPr>
        <b/>
        <vertAlign val="superscript"/>
        <sz val="10"/>
        <color indexed="9"/>
        <rFont val="Arial"/>
        <family val="2"/>
      </rPr>
      <t xml:space="preserve">1 </t>
    </r>
    <r>
      <rPr>
        <b/>
        <sz val="10"/>
        <color indexed="9"/>
        <rFont val="Arial"/>
        <family val="2"/>
      </rPr>
      <t>-excl. INA</t>
    </r>
  </si>
  <si>
    <r>
      <t>OPERATING PROFIT</t>
    </r>
    <r>
      <rPr>
        <b/>
        <vertAlign val="superscript"/>
        <sz val="10"/>
        <color indexed="8"/>
        <rFont val="Arial"/>
        <family val="2"/>
      </rPr>
      <t xml:space="preserve">1 </t>
    </r>
    <r>
      <rPr>
        <b/>
        <sz val="10"/>
        <color indexed="9"/>
        <rFont val="Arial"/>
        <family val="2"/>
      </rPr>
      <t>- excl. INA</t>
    </r>
  </si>
  <si>
    <t>REFINED PRODUCT RETAIL SALES - incl. INA*  (Kt)</t>
  </si>
  <si>
    <t>REFINERY PRODUCTION - excl. INA  (Kt)</t>
  </si>
  <si>
    <t>REFINED PRODUCT SALES*,**  - excl. INA (Kt )</t>
  </si>
  <si>
    <t>REFINED PRODUCT SALES* - excl. INA  (Kt)</t>
  </si>
  <si>
    <t>REFINED PRODUCT RETAIL SALES - excl. INA (Kt)</t>
  </si>
  <si>
    <t>** No breakdown available for refinery loss and own consumption for 2003-2004.</t>
  </si>
  <si>
    <t>Refinery loss**</t>
  </si>
  <si>
    <t>Own consumption**</t>
  </si>
  <si>
    <t>REFINED PRODUCT SALES** - incl. INA*  (Kt)</t>
  </si>
  <si>
    <t>** (Group external sales)</t>
  </si>
  <si>
    <t>**(Group external sales)   (with LPG+gas products)</t>
  </si>
  <si>
    <t>*** with Slovnaft from 1 April 2003</t>
  </si>
  <si>
    <t>REFINED PRODUCT SALES**,***  - incl. INA * (Kt )</t>
  </si>
  <si>
    <t xml:space="preserve">   Russia</t>
  </si>
  <si>
    <t xml:space="preserve">   Croatia</t>
  </si>
  <si>
    <t>Condensate (kt) (including LPG and other gas products)</t>
  </si>
  <si>
    <t>Continuing operations</t>
  </si>
  <si>
    <t>DISCONTINUED OPERATIONS</t>
  </si>
  <si>
    <t>TOTAL OPERATIONS</t>
  </si>
  <si>
    <t>Profit for the period</t>
  </si>
  <si>
    <t>Profit for the period attributable to equity holders of the parent</t>
  </si>
  <si>
    <t>Domestic crude oil/Own produced crude oil</t>
  </si>
  <si>
    <t>Sold goods (without KKKSz changes, sold crude oil)+ gases from US/Purchased and sold products</t>
  </si>
  <si>
    <t>Croatia</t>
  </si>
  <si>
    <t>Total EBITDA Excluding Special Items – continuing operations</t>
  </si>
  <si>
    <t>Discontinued operations (INA’s gas trading business)</t>
  </si>
  <si>
    <t>Total EBITDA Excluding Special Items</t>
  </si>
  <si>
    <t>Total Operating Profit Excluding Special Items – continuing operations</t>
  </si>
  <si>
    <t>Total Operating Profit Excluding Special Items</t>
  </si>
  <si>
    <r>
      <t>Profit for the period from continuing operations</t>
    </r>
    <r>
      <rPr>
        <b/>
        <vertAlign val="superscript"/>
        <sz val="10"/>
        <rFont val="Arial"/>
        <family val="2"/>
      </rPr>
      <t>1</t>
    </r>
  </si>
  <si>
    <t>Profit /(Loss) for the period from discontinued operations</t>
  </si>
  <si>
    <t>Basic earnings per share for continuing operatations (HUF)</t>
  </si>
  <si>
    <r>
      <t>Diluted earnings per share for continuing operations (HUF)</t>
    </r>
    <r>
      <rPr>
        <vertAlign val="superscript"/>
        <sz val="10"/>
        <rFont val="Arial"/>
        <family val="2"/>
      </rPr>
      <t xml:space="preserve"> 2</t>
    </r>
  </si>
  <si>
    <t>TOTAL NET SALES REVENUES - CONTINUING OPERATIONS</t>
  </si>
  <si>
    <t>TOTAL NET EXTERNAL SALES REVENUES - CONTINUING OPERATIONS</t>
  </si>
  <si>
    <t>TOTAL OPERATING PROFIT - CONTINUING OPERATIONS</t>
  </si>
  <si>
    <t>TOTAL OPERATING PROFIT</t>
  </si>
  <si>
    <t>TOTAL DEPRECIATION</t>
  </si>
  <si>
    <t>TOTAL DEPRECIATION - CONTINUING OPERATIONS</t>
  </si>
  <si>
    <t>TOTAL EBITDA - CONTINUING OPERATIONS</t>
  </si>
  <si>
    <t>TOTAL EBITDA</t>
  </si>
  <si>
    <t>TOTAL TANGIBLE ASSETS - CONTINUING OPERATIONS</t>
  </si>
  <si>
    <t>TOTAL TANGIBLE ASSETS</t>
  </si>
  <si>
    <t xml:space="preserve">Gas and Power </t>
  </si>
  <si>
    <t>Gas and Power</t>
  </si>
  <si>
    <t>Gas and Power **</t>
  </si>
  <si>
    <t>Gas  and Power</t>
  </si>
  <si>
    <t>Gas and Power*</t>
  </si>
  <si>
    <t>Gas and Power *</t>
  </si>
  <si>
    <t xml:space="preserve">Gas and Pwer </t>
  </si>
  <si>
    <t>Discontinued operation (INA’s gas trading business)</t>
  </si>
  <si>
    <t>HUF/HRK átlag</t>
  </si>
  <si>
    <t>HRK/USD átlag</t>
  </si>
  <si>
    <t>HUF/HRK closing rate</t>
  </si>
  <si>
    <t>HRK/USD closing rate</t>
  </si>
  <si>
    <t>Please note, that data above do not fully reflect the ownership structure in the Share Register. The registration is not mandatory. The shareholder may exercise its rights towards the company, if the shareholder is registered in the Share Register.</t>
  </si>
  <si>
    <t xml:space="preserve"> Property plant and equipment</t>
  </si>
  <si>
    <t xml:space="preserve"> Trade receivables net</t>
  </si>
  <si>
    <t xml:space="preserve"> Long-term debt net of current portion</t>
  </si>
  <si>
    <t>* Until 31 March 2007 Investments in associated companies and Available for sale investments are reported as Investments. In addition certain short-term available-for-sale instruments were reported as marketable securities.</t>
  </si>
  <si>
    <t>** Until 31 March 2007 Prepaid taxes are reported under Other current assets.</t>
  </si>
  <si>
    <t>*** Until 31 March 2007 Current taxes payable are reported under Trade and other payables.</t>
  </si>
  <si>
    <t>Surgutneftegas OJSC</t>
  </si>
  <si>
    <t xml:space="preserve">Crescent Petroleum </t>
  </si>
  <si>
    <t>Dana Gas PJSC</t>
  </si>
  <si>
    <t>ING</t>
  </si>
  <si>
    <t>Non-controlling interest contribution</t>
  </si>
  <si>
    <t>* As of H2 2009</t>
  </si>
  <si>
    <t>Q1 2010</t>
  </si>
  <si>
    <t>Intersegment transactions</t>
  </si>
  <si>
    <t>Intersegment transfers</t>
  </si>
  <si>
    <t>Q2 2010</t>
  </si>
  <si>
    <t>Intersegment</t>
  </si>
  <si>
    <t>Q3 2010</t>
  </si>
</sst>
</file>

<file path=xl/styles.xml><?xml version="1.0" encoding="utf-8"?>
<styleSheet xmlns="http://schemas.openxmlformats.org/spreadsheetml/2006/main">
  <numFmts count="47">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Igen&quot;;&quot;Igen&quot;;&quot;Nem&quot;"/>
    <numFmt numFmtId="181" formatCode="&quot;Igaz&quot;;&quot;Igaz&quot;;&quot;Hamis&quot;"/>
    <numFmt numFmtId="182" formatCode="&quot;Be&quot;;&quot;Be&quot;;&quot;Ki&quot;"/>
    <numFmt numFmtId="183" formatCode="[$-40E]yyyy\.\ mmmm\ d\."/>
    <numFmt numFmtId="184" formatCode="yyyy/mm/dd;@"/>
    <numFmt numFmtId="185" formatCode="#,##0.0"/>
    <numFmt numFmtId="186" formatCode="0.0"/>
    <numFmt numFmtId="187" formatCode="0.000"/>
    <numFmt numFmtId="188" formatCode="0.0_);\(0.0\)"/>
    <numFmt numFmtId="189" formatCode="0_);\(0\)"/>
    <numFmt numFmtId="190" formatCode="#,##0.0_);\(#,##0.0\)"/>
    <numFmt numFmtId="191" formatCode="[$-409]dddd\,\ mmmm\ dd\,\ yyyy"/>
    <numFmt numFmtId="192" formatCode="m/d/yyyy;@"/>
    <numFmt numFmtId="193" formatCode="mmm/yyyy"/>
    <numFmt numFmtId="194" formatCode="#,##0.0\ _F_t;\-#,##0.0\ _F_t"/>
    <numFmt numFmtId="195" formatCode="#,##0\);\(#,##0\)"/>
    <numFmt numFmtId="196" formatCode="#,##0;\(#,##0\)"/>
    <numFmt numFmtId="197" formatCode="#\(##0\)"/>
    <numFmt numFmtId="198" formatCode="#,##0.0;\(#,##0.0\)"/>
    <numFmt numFmtId="199" formatCode="[$-409]d\-mmm\-yy;@"/>
    <numFmt numFmtId="200" formatCode="#,##0.00;\(#,##0.00\)"/>
    <numFmt numFmtId="201" formatCode="#,##0.000;\(#,##0.000\)"/>
    <numFmt numFmtId="202" formatCode="#,##0_);\(#,##0\)"/>
  </numFmts>
  <fonts count="19">
    <font>
      <sz val="10"/>
      <name val="Arial"/>
      <family val="0"/>
    </font>
    <font>
      <sz val="8"/>
      <name val="Arial"/>
      <family val="0"/>
    </font>
    <font>
      <i/>
      <sz val="10"/>
      <name val="Arial"/>
      <family val="2"/>
    </font>
    <font>
      <b/>
      <sz val="10"/>
      <name val="Arial"/>
      <family val="2"/>
    </font>
    <font>
      <b/>
      <i/>
      <sz val="10"/>
      <name val="Arial"/>
      <family val="2"/>
    </font>
    <font>
      <u val="single"/>
      <sz val="10"/>
      <color indexed="12"/>
      <name val="Arial"/>
      <family val="0"/>
    </font>
    <font>
      <u val="single"/>
      <sz val="10"/>
      <color indexed="36"/>
      <name val="Arial"/>
      <family val="0"/>
    </font>
    <font>
      <b/>
      <sz val="10"/>
      <color indexed="8"/>
      <name val="Arial"/>
      <family val="2"/>
    </font>
    <font>
      <sz val="10"/>
      <color indexed="8"/>
      <name val="Arial"/>
      <family val="2"/>
    </font>
    <font>
      <b/>
      <sz val="10"/>
      <color indexed="9"/>
      <name val="Arial"/>
      <family val="2"/>
    </font>
    <font>
      <sz val="10"/>
      <color indexed="9"/>
      <name val="Arial"/>
      <family val="2"/>
    </font>
    <font>
      <vertAlign val="superscript"/>
      <sz val="10"/>
      <name val="Arial"/>
      <family val="2"/>
    </font>
    <font>
      <b/>
      <vertAlign val="superscript"/>
      <sz val="10"/>
      <name val="Arial"/>
      <family val="2"/>
    </font>
    <font>
      <sz val="10"/>
      <color indexed="10"/>
      <name val="Arial"/>
      <family val="2"/>
    </font>
    <font>
      <b/>
      <vertAlign val="superscript"/>
      <sz val="10"/>
      <color indexed="8"/>
      <name val="Arial"/>
      <family val="2"/>
    </font>
    <font>
      <vertAlign val="superscript"/>
      <sz val="10"/>
      <color indexed="8"/>
      <name val="Arial"/>
      <family val="2"/>
    </font>
    <font>
      <b/>
      <vertAlign val="superscript"/>
      <sz val="10"/>
      <color indexed="9"/>
      <name val="Arial"/>
      <family val="2"/>
    </font>
    <font>
      <b/>
      <sz val="12"/>
      <name val="Arial"/>
      <family val="2"/>
    </font>
    <font>
      <sz val="10"/>
      <color indexed="12"/>
      <name val="Arial"/>
      <family val="2"/>
    </font>
  </fonts>
  <fills count="15">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50"/>
        <bgColor indexed="64"/>
      </patternFill>
    </fill>
    <fill>
      <patternFill patternType="lightUp">
        <fgColor indexed="42"/>
        <bgColor indexed="9"/>
      </patternFill>
    </fill>
    <fill>
      <patternFill patternType="solid">
        <fgColor indexed="22"/>
        <bgColor indexed="64"/>
      </patternFill>
    </fill>
    <fill>
      <patternFill patternType="solid">
        <fgColor indexed="9"/>
        <bgColor indexed="64"/>
      </patternFill>
    </fill>
    <fill>
      <patternFill patternType="solid">
        <fgColor indexed="50"/>
        <bgColor indexed="64"/>
      </patternFill>
    </fill>
    <fill>
      <patternFill patternType="solid">
        <fgColor indexed="22"/>
        <bgColor indexed="64"/>
      </patternFill>
    </fill>
    <fill>
      <patternFill patternType="lightUp">
        <fgColor indexed="22"/>
        <bgColor indexed="22"/>
      </patternFill>
    </fill>
    <fill>
      <patternFill patternType="solid">
        <fgColor indexed="55"/>
        <bgColor indexed="64"/>
      </patternFill>
    </fill>
    <fill>
      <patternFill patternType="solid">
        <fgColor indexed="42"/>
        <bgColor indexed="64"/>
      </patternFill>
    </fill>
    <fill>
      <patternFill patternType="solid">
        <fgColor indexed="57"/>
        <bgColor indexed="64"/>
      </patternFill>
    </fill>
    <fill>
      <patternFill patternType="lightUp">
        <fgColor indexed="42"/>
        <bgColor indexed="50"/>
      </patternFill>
    </fill>
  </fills>
  <borders count="2">
    <border>
      <left/>
      <right/>
      <top/>
      <bottom/>
      <diagonal/>
    </border>
    <border>
      <left style="dotted">
        <color indexed="50"/>
      </left>
      <right style="dotted">
        <color indexed="50"/>
      </right>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55">
    <xf numFmtId="0" fontId="0" fillId="0" borderId="0" xfId="0" applyAlignment="1">
      <alignment/>
    </xf>
    <xf numFmtId="37" fontId="0" fillId="2" borderId="0" xfId="0" applyNumberFormat="1" applyFont="1" applyFill="1" applyBorder="1" applyAlignment="1">
      <alignment/>
    </xf>
    <xf numFmtId="37" fontId="3" fillId="2" borderId="0" xfId="0" applyNumberFormat="1" applyFont="1" applyFill="1" applyBorder="1" applyAlignment="1">
      <alignment/>
    </xf>
    <xf numFmtId="190" fontId="0" fillId="3" borderId="0" xfId="0" applyNumberFormat="1" applyFont="1" applyFill="1" applyBorder="1" applyAlignment="1">
      <alignment/>
    </xf>
    <xf numFmtId="190" fontId="2" fillId="3" borderId="0" xfId="0" applyNumberFormat="1" applyFont="1" applyFill="1" applyBorder="1" applyAlignment="1">
      <alignment wrapText="1"/>
    </xf>
    <xf numFmtId="190" fontId="9" fillId="4" borderId="0" xfId="0" applyNumberFormat="1" applyFont="1" applyFill="1" applyBorder="1" applyAlignment="1">
      <alignment wrapText="1"/>
    </xf>
    <xf numFmtId="190" fontId="9" fillId="4" borderId="0" xfId="0" applyNumberFormat="1" applyFont="1" applyFill="1" applyBorder="1" applyAlignment="1">
      <alignment horizontal="center" wrapText="1"/>
    </xf>
    <xf numFmtId="0" fontId="9" fillId="4" borderId="0" xfId="0" applyFont="1" applyFill="1" applyBorder="1" applyAlignment="1">
      <alignment horizontal="center" wrapText="1"/>
    </xf>
    <xf numFmtId="190" fontId="0" fillId="4" borderId="0" xfId="0" applyNumberFormat="1" applyFont="1" applyFill="1" applyBorder="1" applyAlignment="1">
      <alignment wrapText="1"/>
    </xf>
    <xf numFmtId="190" fontId="0" fillId="4" borderId="0" xfId="0" applyNumberFormat="1" applyFont="1" applyFill="1" applyBorder="1" applyAlignment="1">
      <alignment/>
    </xf>
    <xf numFmtId="190" fontId="3" fillId="4" borderId="0" xfId="0" applyNumberFormat="1" applyFont="1" applyFill="1" applyBorder="1" applyAlignment="1">
      <alignment wrapText="1"/>
    </xf>
    <xf numFmtId="190" fontId="3" fillId="4" borderId="0" xfId="0" applyNumberFormat="1" applyFont="1" applyFill="1" applyBorder="1" applyAlignment="1">
      <alignment/>
    </xf>
    <xf numFmtId="190" fontId="9" fillId="4" borderId="1" xfId="0" applyNumberFormat="1" applyFont="1" applyFill="1" applyBorder="1" applyAlignment="1">
      <alignment horizontal="center" wrapText="1"/>
    </xf>
    <xf numFmtId="190" fontId="0" fillId="4" borderId="1" xfId="0" applyNumberFormat="1" applyFont="1" applyFill="1" applyBorder="1" applyAlignment="1">
      <alignment/>
    </xf>
    <xf numFmtId="190" fontId="3" fillId="4" borderId="1" xfId="0" applyNumberFormat="1" applyFont="1" applyFill="1" applyBorder="1" applyAlignment="1">
      <alignment/>
    </xf>
    <xf numFmtId="37" fontId="0" fillId="3" borderId="0" xfId="0" applyNumberFormat="1" applyFont="1" applyFill="1" applyBorder="1" applyAlignment="1">
      <alignment/>
    </xf>
    <xf numFmtId="37" fontId="3" fillId="3" borderId="0" xfId="0" applyNumberFormat="1" applyFont="1" applyFill="1" applyBorder="1" applyAlignment="1">
      <alignment/>
    </xf>
    <xf numFmtId="37" fontId="2" fillId="3" borderId="0" xfId="0" applyNumberFormat="1" applyFont="1" applyFill="1" applyBorder="1" applyAlignment="1">
      <alignment wrapText="1"/>
    </xf>
    <xf numFmtId="190" fontId="3" fillId="3" borderId="0" xfId="0" applyNumberFormat="1" applyFont="1" applyFill="1" applyBorder="1" applyAlignment="1">
      <alignment horizontal="center" wrapText="1"/>
    </xf>
    <xf numFmtId="0" fontId="3" fillId="3" borderId="0" xfId="0" applyFont="1" applyFill="1" applyBorder="1" applyAlignment="1">
      <alignment horizontal="center" wrapText="1"/>
    </xf>
    <xf numFmtId="194" fontId="0" fillId="3" borderId="0" xfId="0" applyNumberFormat="1" applyFont="1" applyFill="1" applyBorder="1" applyAlignment="1">
      <alignment/>
    </xf>
    <xf numFmtId="37" fontId="3" fillId="4" borderId="0" xfId="0" applyNumberFormat="1" applyFont="1" applyFill="1" applyBorder="1" applyAlignment="1">
      <alignment wrapText="1"/>
    </xf>
    <xf numFmtId="37" fontId="0" fillId="4" borderId="0" xfId="0" applyNumberFormat="1" applyFont="1" applyFill="1" applyBorder="1" applyAlignment="1">
      <alignment wrapText="1"/>
    </xf>
    <xf numFmtId="0" fontId="0" fillId="3" borderId="0" xfId="0" applyFont="1" applyFill="1" applyBorder="1" applyAlignment="1">
      <alignment/>
    </xf>
    <xf numFmtId="0" fontId="3" fillId="3" borderId="0" xfId="0" applyFont="1" applyFill="1" applyBorder="1" applyAlignment="1">
      <alignment/>
    </xf>
    <xf numFmtId="0" fontId="4" fillId="3" borderId="0" xfId="0" applyFont="1" applyFill="1" applyBorder="1" applyAlignment="1">
      <alignment/>
    </xf>
    <xf numFmtId="0" fontId="0" fillId="3" borderId="0" xfId="0" applyFont="1" applyFill="1" applyBorder="1" applyAlignment="1">
      <alignment wrapText="1"/>
    </xf>
    <xf numFmtId="0" fontId="2" fillId="3" borderId="0" xfId="0" applyFont="1" applyFill="1" applyBorder="1" applyAlignment="1">
      <alignment/>
    </xf>
    <xf numFmtId="0" fontId="11" fillId="3" borderId="0" xfId="0" applyFont="1" applyFill="1" applyBorder="1" applyAlignment="1">
      <alignment horizontal="justify"/>
    </xf>
    <xf numFmtId="0" fontId="3" fillId="4" borderId="0" xfId="0" applyFont="1" applyFill="1" applyBorder="1" applyAlignment="1">
      <alignment wrapText="1"/>
    </xf>
    <xf numFmtId="0" fontId="9" fillId="4" borderId="0" xfId="0" applyFont="1" applyFill="1" applyBorder="1" applyAlignment="1">
      <alignment wrapText="1"/>
    </xf>
    <xf numFmtId="0" fontId="0" fillId="4" borderId="0" xfId="0" applyFont="1" applyFill="1" applyBorder="1" applyAlignment="1">
      <alignment wrapText="1"/>
    </xf>
    <xf numFmtId="0" fontId="3" fillId="3" borderId="0" xfId="0" applyFont="1" applyFill="1" applyBorder="1" applyAlignment="1">
      <alignment horizontal="justify" wrapText="1"/>
    </xf>
    <xf numFmtId="0" fontId="0" fillId="3" borderId="0" xfId="0" applyFont="1" applyFill="1" applyBorder="1" applyAlignment="1">
      <alignment horizontal="justify" wrapText="1"/>
    </xf>
    <xf numFmtId="3" fontId="0" fillId="3" borderId="0" xfId="0" applyNumberFormat="1" applyFont="1" applyFill="1" applyBorder="1" applyAlignment="1">
      <alignment/>
    </xf>
    <xf numFmtId="0" fontId="0" fillId="3" borderId="0" xfId="0" applyFont="1" applyFill="1" applyBorder="1" applyAlignment="1" quotePrefix="1">
      <alignment horizontal="left"/>
    </xf>
    <xf numFmtId="0" fontId="13" fillId="3" borderId="0" xfId="0" applyFont="1" applyFill="1" applyBorder="1" applyAlignment="1">
      <alignment/>
    </xf>
    <xf numFmtId="0" fontId="9" fillId="3" borderId="0" xfId="0" applyFont="1" applyFill="1" applyBorder="1" applyAlignment="1">
      <alignment horizontal="center" wrapText="1"/>
    </xf>
    <xf numFmtId="190" fontId="9" fillId="3" borderId="0" xfId="0" applyNumberFormat="1" applyFont="1" applyFill="1" applyBorder="1" applyAlignment="1">
      <alignment horizontal="center" wrapText="1"/>
    </xf>
    <xf numFmtId="0" fontId="3" fillId="4" borderId="0" xfId="0" applyFont="1" applyFill="1" applyBorder="1" applyAlignment="1">
      <alignment horizontal="justify" wrapText="1"/>
    </xf>
    <xf numFmtId="0" fontId="0" fillId="4" borderId="0" xfId="0" applyFont="1" applyFill="1" applyBorder="1" applyAlignment="1">
      <alignment horizontal="justify" wrapText="1"/>
    </xf>
    <xf numFmtId="3" fontId="3" fillId="4" borderId="0" xfId="0" applyNumberFormat="1" applyFont="1" applyFill="1" applyBorder="1" applyAlignment="1">
      <alignment/>
    </xf>
    <xf numFmtId="3" fontId="0" fillId="4" borderId="0" xfId="0" applyNumberFormat="1" applyFont="1" applyFill="1" applyBorder="1" applyAlignment="1">
      <alignment/>
    </xf>
    <xf numFmtId="37" fontId="3" fillId="4" borderId="0" xfId="0" applyNumberFormat="1" applyFont="1" applyFill="1" applyBorder="1" applyAlignment="1">
      <alignment/>
    </xf>
    <xf numFmtId="186" fontId="0" fillId="4" borderId="0" xfId="0" applyNumberFormat="1" applyFont="1" applyFill="1" applyBorder="1" applyAlignment="1">
      <alignment/>
    </xf>
    <xf numFmtId="0" fontId="3" fillId="4" borderId="0" xfId="0" applyFont="1" applyFill="1" applyBorder="1" applyAlignment="1">
      <alignment/>
    </xf>
    <xf numFmtId="0" fontId="9" fillId="3" borderId="0" xfId="0" applyFont="1" applyFill="1" applyBorder="1" applyAlignment="1">
      <alignment wrapText="1"/>
    </xf>
    <xf numFmtId="0" fontId="3" fillId="4" borderId="0" xfId="0" applyFont="1" applyFill="1" applyBorder="1" applyAlignment="1">
      <alignment horizontal="left" wrapText="1"/>
    </xf>
    <xf numFmtId="0" fontId="0" fillId="4" borderId="0" xfId="0" applyFont="1" applyFill="1" applyBorder="1" applyAlignment="1">
      <alignment horizontal="left" wrapText="1"/>
    </xf>
    <xf numFmtId="190" fontId="0" fillId="4" borderId="0" xfId="0" applyNumberFormat="1" applyFont="1" applyFill="1" applyBorder="1" applyAlignment="1">
      <alignment horizontal="right"/>
    </xf>
    <xf numFmtId="190" fontId="3" fillId="4" borderId="0" xfId="0" applyNumberFormat="1" applyFont="1" applyFill="1" applyBorder="1" applyAlignment="1">
      <alignment horizontal="right"/>
    </xf>
    <xf numFmtId="0" fontId="3" fillId="3" borderId="0" xfId="0" applyFont="1" applyFill="1" applyBorder="1" applyAlignment="1">
      <alignment horizontal="justify" vertical="top" wrapText="1"/>
    </xf>
    <xf numFmtId="0" fontId="3" fillId="3" borderId="0" xfId="0" applyFont="1" applyFill="1" applyBorder="1" applyAlignment="1">
      <alignment horizontal="center" vertical="center" wrapText="1"/>
    </xf>
    <xf numFmtId="190" fontId="3" fillId="3" borderId="0" xfId="0" applyNumberFormat="1" applyFont="1" applyFill="1" applyBorder="1" applyAlignment="1">
      <alignment horizontal="center" vertical="center" wrapText="1"/>
    </xf>
    <xf numFmtId="0" fontId="9" fillId="4" borderId="0" xfId="0" applyFont="1" applyFill="1" applyBorder="1" applyAlignment="1">
      <alignment/>
    </xf>
    <xf numFmtId="0" fontId="9" fillId="3" borderId="0" xfId="0" applyFont="1" applyFill="1" applyBorder="1" applyAlignment="1">
      <alignment/>
    </xf>
    <xf numFmtId="37" fontId="0" fillId="4" borderId="0" xfId="0" applyNumberFormat="1" applyFont="1" applyFill="1" applyBorder="1" applyAlignment="1">
      <alignment/>
    </xf>
    <xf numFmtId="0" fontId="0" fillId="2" borderId="0" xfId="0" applyFont="1" applyFill="1" applyBorder="1" applyAlignment="1">
      <alignment/>
    </xf>
    <xf numFmtId="0" fontId="9" fillId="4" borderId="0" xfId="0" applyFont="1" applyFill="1" applyBorder="1" applyAlignment="1">
      <alignment horizontal="justify" wrapText="1"/>
    </xf>
    <xf numFmtId="0" fontId="9" fillId="4" borderId="0" xfId="0" applyFont="1" applyFill="1" applyBorder="1" applyAlignment="1">
      <alignment horizontal="center" vertical="center" wrapText="1"/>
    </xf>
    <xf numFmtId="190" fontId="0" fillId="5" borderId="0" xfId="0" applyNumberFormat="1" applyFont="1" applyFill="1" applyBorder="1" applyAlignment="1">
      <alignment/>
    </xf>
    <xf numFmtId="190" fontId="3" fillId="5" borderId="0" xfId="0" applyNumberFormat="1" applyFont="1" applyFill="1" applyBorder="1" applyAlignment="1">
      <alignment/>
    </xf>
    <xf numFmtId="37" fontId="3" fillId="5" borderId="0" xfId="0" applyNumberFormat="1" applyFont="1" applyFill="1" applyBorder="1" applyAlignment="1">
      <alignment/>
    </xf>
    <xf numFmtId="186" fontId="0" fillId="5" borderId="0" xfId="0" applyNumberFormat="1" applyFont="1" applyFill="1" applyBorder="1" applyAlignment="1">
      <alignment/>
    </xf>
    <xf numFmtId="0" fontId="0" fillId="5" borderId="0" xfId="0" applyFont="1" applyFill="1" applyBorder="1" applyAlignment="1">
      <alignment/>
    </xf>
    <xf numFmtId="190" fontId="3" fillId="6" borderId="0" xfId="0" applyNumberFormat="1" applyFont="1" applyFill="1" applyBorder="1" applyAlignment="1">
      <alignment/>
    </xf>
    <xf numFmtId="190" fontId="0" fillId="6" borderId="0" xfId="0" applyNumberFormat="1" applyFont="1" applyFill="1" applyBorder="1" applyAlignment="1">
      <alignment/>
    </xf>
    <xf numFmtId="186" fontId="3" fillId="5" borderId="0" xfId="0" applyNumberFormat="1" applyFont="1" applyFill="1" applyBorder="1" applyAlignment="1">
      <alignment/>
    </xf>
    <xf numFmtId="186" fontId="3" fillId="4" borderId="0" xfId="0" applyNumberFormat="1" applyFont="1" applyFill="1" applyBorder="1" applyAlignment="1">
      <alignment/>
    </xf>
    <xf numFmtId="37" fontId="0" fillId="5" borderId="0" xfId="0" applyNumberFormat="1" applyFont="1" applyFill="1" applyBorder="1" applyAlignment="1">
      <alignment/>
    </xf>
    <xf numFmtId="3" fontId="0" fillId="3" borderId="0" xfId="0" applyNumberFormat="1" applyFont="1" applyFill="1" applyBorder="1" applyAlignment="1">
      <alignment horizontal="justify" wrapText="1"/>
    </xf>
    <xf numFmtId="3" fontId="13" fillId="3" borderId="0" xfId="0" applyNumberFormat="1" applyFont="1" applyFill="1" applyBorder="1" applyAlignment="1">
      <alignment/>
    </xf>
    <xf numFmtId="3" fontId="0" fillId="3" borderId="0" xfId="0" applyNumberFormat="1" applyFont="1" applyFill="1" applyBorder="1" applyAlignment="1">
      <alignment vertical="center"/>
    </xf>
    <xf numFmtId="3" fontId="9" fillId="4" borderId="0" xfId="0" applyNumberFormat="1" applyFont="1" applyFill="1" applyBorder="1" applyAlignment="1">
      <alignment horizontal="left" wrapText="1"/>
    </xf>
    <xf numFmtId="3" fontId="9" fillId="3" borderId="0" xfId="0" applyNumberFormat="1" applyFont="1" applyFill="1" applyBorder="1" applyAlignment="1">
      <alignment horizontal="left" wrapText="1"/>
    </xf>
    <xf numFmtId="3" fontId="0" fillId="5" borderId="0" xfId="0" applyNumberFormat="1" applyFont="1" applyFill="1" applyBorder="1" applyAlignment="1">
      <alignment/>
    </xf>
    <xf numFmtId="3" fontId="0" fillId="5" borderId="0" xfId="0" applyNumberFormat="1" applyFont="1" applyFill="1" applyBorder="1" applyAlignment="1">
      <alignment vertical="center"/>
    </xf>
    <xf numFmtId="3" fontId="3" fillId="5" borderId="0" xfId="0" applyNumberFormat="1" applyFont="1" applyFill="1" applyBorder="1" applyAlignment="1">
      <alignment/>
    </xf>
    <xf numFmtId="3" fontId="0" fillId="4" borderId="0" xfId="0" applyNumberFormat="1" applyFont="1" applyFill="1" applyBorder="1" applyAlignment="1">
      <alignment horizontal="justify" wrapText="1"/>
    </xf>
    <xf numFmtId="3" fontId="3" fillId="4" borderId="0" xfId="0" applyNumberFormat="1" applyFont="1" applyFill="1" applyBorder="1" applyAlignment="1">
      <alignment horizontal="justify" wrapText="1"/>
    </xf>
    <xf numFmtId="3" fontId="0" fillId="7" borderId="0" xfId="0" applyNumberFormat="1" applyFont="1" applyFill="1" applyBorder="1" applyAlignment="1">
      <alignment/>
    </xf>
    <xf numFmtId="3" fontId="0" fillId="7" borderId="0" xfId="0" applyNumberFormat="1" applyFont="1" applyFill="1" applyBorder="1" applyAlignment="1">
      <alignment vertical="center"/>
    </xf>
    <xf numFmtId="186" fontId="0" fillId="2" borderId="0" xfId="0" applyNumberFormat="1" applyFont="1" applyFill="1" applyBorder="1" applyAlignment="1">
      <alignment/>
    </xf>
    <xf numFmtId="186" fontId="3" fillId="2" borderId="0" xfId="0" applyNumberFormat="1" applyFont="1" applyFill="1" applyBorder="1" applyAlignment="1">
      <alignment/>
    </xf>
    <xf numFmtId="186" fontId="0" fillId="6" borderId="0" xfId="0" applyNumberFormat="1" applyFont="1" applyFill="1" applyBorder="1" applyAlignment="1">
      <alignment/>
    </xf>
    <xf numFmtId="186" fontId="3" fillId="6" borderId="0" xfId="0" applyNumberFormat="1" applyFont="1" applyFill="1" applyBorder="1" applyAlignment="1">
      <alignment/>
    </xf>
    <xf numFmtId="14" fontId="9" fillId="4" borderId="0" xfId="0" applyNumberFormat="1" applyFont="1" applyFill="1" applyBorder="1" applyAlignment="1">
      <alignment horizontal="center" vertical="center" wrapText="1"/>
    </xf>
    <xf numFmtId="14" fontId="9" fillId="4" borderId="0" xfId="0" applyNumberFormat="1" applyFont="1" applyFill="1" applyBorder="1" applyAlignment="1">
      <alignment wrapText="1"/>
    </xf>
    <xf numFmtId="14" fontId="0" fillId="3" borderId="0" xfId="0" applyNumberFormat="1" applyFont="1" applyFill="1" applyBorder="1" applyAlignment="1">
      <alignment/>
    </xf>
    <xf numFmtId="190" fontId="0" fillId="8" borderId="0" xfId="0" applyNumberFormat="1" applyFont="1" applyFill="1" applyBorder="1" applyAlignment="1">
      <alignment/>
    </xf>
    <xf numFmtId="190" fontId="3" fillId="8" borderId="0" xfId="0" applyNumberFormat="1" applyFont="1" applyFill="1" applyBorder="1" applyAlignment="1">
      <alignment/>
    </xf>
    <xf numFmtId="196" fontId="0" fillId="5" borderId="0" xfId="0" applyNumberFormat="1" applyFont="1" applyFill="1" applyBorder="1" applyAlignment="1">
      <alignment/>
    </xf>
    <xf numFmtId="196" fontId="9" fillId="4" borderId="0" xfId="0" applyNumberFormat="1" applyFont="1" applyFill="1" applyBorder="1" applyAlignment="1">
      <alignment wrapText="1"/>
    </xf>
    <xf numFmtId="196" fontId="9" fillId="4" borderId="0" xfId="0" applyNumberFormat="1" applyFont="1" applyFill="1" applyBorder="1" applyAlignment="1">
      <alignment horizontal="center" vertical="center" wrapText="1"/>
    </xf>
    <xf numFmtId="196" fontId="0" fillId="3" borderId="0" xfId="0" applyNumberFormat="1" applyFont="1" applyFill="1" applyBorder="1" applyAlignment="1">
      <alignment/>
    </xf>
    <xf numFmtId="196" fontId="0" fillId="4" borderId="0" xfId="0" applyNumberFormat="1" applyFont="1" applyFill="1" applyBorder="1" applyAlignment="1">
      <alignment wrapText="1"/>
    </xf>
    <xf numFmtId="196" fontId="0" fillId="4" borderId="0" xfId="0" applyNumberFormat="1" applyFont="1" applyFill="1" applyBorder="1" applyAlignment="1">
      <alignment/>
    </xf>
    <xf numFmtId="196" fontId="0" fillId="4" borderId="0" xfId="0" applyNumberFormat="1" applyFont="1" applyFill="1" applyBorder="1" applyAlignment="1">
      <alignment horizontal="justify" wrapText="1"/>
    </xf>
    <xf numFmtId="196" fontId="3" fillId="4" borderId="0" xfId="0" applyNumberFormat="1" applyFont="1" applyFill="1" applyBorder="1" applyAlignment="1">
      <alignment wrapText="1"/>
    </xf>
    <xf numFmtId="196" fontId="3" fillId="5" borderId="0" xfId="0" applyNumberFormat="1" applyFont="1" applyFill="1" applyBorder="1" applyAlignment="1">
      <alignment/>
    </xf>
    <xf numFmtId="196" fontId="3" fillId="4" borderId="0" xfId="0" applyNumberFormat="1" applyFont="1" applyFill="1" applyBorder="1" applyAlignment="1">
      <alignment/>
    </xf>
    <xf numFmtId="196" fontId="0" fillId="3" borderId="0" xfId="0" applyNumberFormat="1" applyFont="1" applyFill="1" applyBorder="1" applyAlignment="1">
      <alignment wrapText="1"/>
    </xf>
    <xf numFmtId="196" fontId="2" fillId="4" borderId="0" xfId="0" applyNumberFormat="1" applyFont="1" applyFill="1" applyBorder="1" applyAlignment="1">
      <alignment wrapText="1"/>
    </xf>
    <xf numFmtId="196" fontId="2" fillId="5" borderId="0" xfId="0" applyNumberFormat="1" applyFont="1" applyFill="1" applyBorder="1" applyAlignment="1">
      <alignment/>
    </xf>
    <xf numFmtId="196" fontId="2" fillId="4" borderId="0" xfId="0" applyNumberFormat="1" applyFont="1" applyFill="1" applyBorder="1" applyAlignment="1">
      <alignment/>
    </xf>
    <xf numFmtId="196" fontId="3" fillId="3" borderId="0" xfId="0" applyNumberFormat="1" applyFont="1" applyFill="1" applyBorder="1" applyAlignment="1">
      <alignment wrapText="1"/>
    </xf>
    <xf numFmtId="196" fontId="4" fillId="4" borderId="0" xfId="0" applyNumberFormat="1" applyFont="1" applyFill="1" applyBorder="1" applyAlignment="1">
      <alignment wrapText="1"/>
    </xf>
    <xf numFmtId="196" fontId="7" fillId="4" borderId="0" xfId="0" applyNumberFormat="1" applyFont="1" applyFill="1" applyBorder="1" applyAlignment="1">
      <alignment wrapText="1"/>
    </xf>
    <xf numFmtId="196" fontId="0" fillId="6" borderId="0" xfId="0" applyNumberFormat="1" applyFont="1" applyFill="1" applyBorder="1" applyAlignment="1">
      <alignment/>
    </xf>
    <xf numFmtId="196" fontId="0" fillId="2" borderId="0" xfId="0" applyNumberFormat="1" applyFont="1" applyFill="1" applyBorder="1" applyAlignment="1">
      <alignment/>
    </xf>
    <xf numFmtId="196" fontId="3" fillId="4" borderId="0" xfId="0" applyNumberFormat="1" applyFont="1" applyFill="1" applyBorder="1" applyAlignment="1">
      <alignment horizontal="left" wrapText="1" indent="1"/>
    </xf>
    <xf numFmtId="196" fontId="3" fillId="2" borderId="0" xfId="0" applyNumberFormat="1" applyFont="1" applyFill="1" applyBorder="1" applyAlignment="1">
      <alignment/>
    </xf>
    <xf numFmtId="196" fontId="2" fillId="4" borderId="0" xfId="0" applyNumberFormat="1" applyFont="1" applyFill="1" applyBorder="1" applyAlignment="1">
      <alignment vertical="top" wrapText="1"/>
    </xf>
    <xf numFmtId="196" fontId="0" fillId="4" borderId="0" xfId="0" applyNumberFormat="1" applyFont="1" applyFill="1" applyBorder="1" applyAlignment="1">
      <alignment horizontal="left" vertical="top" wrapText="1" indent="1"/>
    </xf>
    <xf numFmtId="196" fontId="0" fillId="4" borderId="0" xfId="0" applyNumberFormat="1" applyFont="1" applyFill="1" applyBorder="1" applyAlignment="1">
      <alignment horizontal="left" wrapText="1" indent="1"/>
    </xf>
    <xf numFmtId="196" fontId="3" fillId="4" borderId="0" xfId="0" applyNumberFormat="1" applyFont="1" applyFill="1" applyBorder="1" applyAlignment="1">
      <alignment horizontal="left" vertical="top" wrapText="1" indent="1"/>
    </xf>
    <xf numFmtId="196" fontId="0" fillId="3" borderId="0" xfId="0" applyNumberFormat="1" applyFont="1" applyFill="1" applyBorder="1" applyAlignment="1">
      <alignment horizontal="left" vertical="top" wrapText="1" indent="1"/>
    </xf>
    <xf numFmtId="196" fontId="3" fillId="3" borderId="0" xfId="0" applyNumberFormat="1" applyFont="1" applyFill="1" applyBorder="1" applyAlignment="1">
      <alignment horizontal="left" wrapText="1" indent="1"/>
    </xf>
    <xf numFmtId="196" fontId="0" fillId="3" borderId="0" xfId="0" applyNumberFormat="1" applyFont="1" applyFill="1" applyBorder="1" applyAlignment="1">
      <alignment horizontal="left" wrapText="1" indent="1"/>
    </xf>
    <xf numFmtId="196" fontId="3" fillId="3" borderId="0" xfId="0" applyNumberFormat="1" applyFont="1" applyFill="1" applyBorder="1" applyAlignment="1">
      <alignment/>
    </xf>
    <xf numFmtId="196" fontId="3" fillId="4" borderId="0" xfId="0" applyNumberFormat="1" applyFont="1" applyFill="1" applyBorder="1" applyAlignment="1">
      <alignment vertical="top" wrapText="1"/>
    </xf>
    <xf numFmtId="196" fontId="3" fillId="3" borderId="0" xfId="0" applyNumberFormat="1" applyFont="1" applyFill="1" applyBorder="1" applyAlignment="1">
      <alignment horizontal="left"/>
    </xf>
    <xf numFmtId="196" fontId="3" fillId="3" borderId="0" xfId="0" applyNumberFormat="1" applyFont="1" applyFill="1" applyBorder="1" applyAlignment="1">
      <alignment horizontal="center"/>
    </xf>
    <xf numFmtId="196" fontId="9" fillId="4" borderId="0" xfId="0" applyNumberFormat="1" applyFont="1" applyFill="1" applyBorder="1" applyAlignment="1">
      <alignment horizontal="center" wrapText="1"/>
    </xf>
    <xf numFmtId="196" fontId="9" fillId="3" borderId="0" xfId="0" applyNumberFormat="1" applyFont="1" applyFill="1" applyBorder="1" applyAlignment="1">
      <alignment wrapText="1"/>
    </xf>
    <xf numFmtId="196" fontId="9" fillId="3" borderId="0" xfId="0" applyNumberFormat="1" applyFont="1" applyFill="1" applyBorder="1" applyAlignment="1">
      <alignment horizontal="center" vertical="center" wrapText="1"/>
    </xf>
    <xf numFmtId="196" fontId="9" fillId="3" borderId="0" xfId="0" applyNumberFormat="1" applyFont="1" applyFill="1" applyBorder="1" applyAlignment="1">
      <alignment horizontal="center" wrapText="1"/>
    </xf>
    <xf numFmtId="196" fontId="8" fillId="4" borderId="0" xfId="0" applyNumberFormat="1" applyFont="1" applyFill="1" applyBorder="1" applyAlignment="1">
      <alignment wrapText="1"/>
    </xf>
    <xf numFmtId="196" fontId="7" fillId="3" borderId="0" xfId="0" applyNumberFormat="1" applyFont="1" applyFill="1" applyBorder="1" applyAlignment="1">
      <alignment wrapText="1"/>
    </xf>
    <xf numFmtId="196" fontId="3" fillId="3" borderId="0" xfId="0" applyNumberFormat="1" applyFont="1" applyFill="1" applyBorder="1" applyAlignment="1">
      <alignment horizontal="center" vertical="center" wrapText="1"/>
    </xf>
    <xf numFmtId="196" fontId="3" fillId="3" borderId="0" xfId="0" applyNumberFormat="1" applyFont="1" applyFill="1" applyBorder="1" applyAlignment="1">
      <alignment horizontal="center" wrapText="1"/>
    </xf>
    <xf numFmtId="196" fontId="7" fillId="3" borderId="0" xfId="0" applyNumberFormat="1" applyFont="1" applyFill="1" applyBorder="1" applyAlignment="1">
      <alignment/>
    </xf>
    <xf numFmtId="196" fontId="3" fillId="3" borderId="0" xfId="0" applyNumberFormat="1" applyFont="1" applyFill="1" applyBorder="1" applyAlignment="1">
      <alignment vertical="center" wrapText="1"/>
    </xf>
    <xf numFmtId="196" fontId="11" fillId="3" borderId="0" xfId="0" applyNumberFormat="1" applyFont="1" applyFill="1" applyBorder="1" applyAlignment="1">
      <alignment horizontal="justify"/>
    </xf>
    <xf numFmtId="196" fontId="8" fillId="3" borderId="0" xfId="0" applyNumberFormat="1" applyFont="1" applyFill="1" applyBorder="1" applyAlignment="1">
      <alignment wrapText="1"/>
    </xf>
    <xf numFmtId="198" fontId="9" fillId="4" borderId="0" xfId="0" applyNumberFormat="1" applyFont="1" applyFill="1" applyBorder="1" applyAlignment="1" quotePrefix="1">
      <alignment horizontal="left" wrapText="1"/>
    </xf>
    <xf numFmtId="198" fontId="9" fillId="4" borderId="0" xfId="0" applyNumberFormat="1" applyFont="1" applyFill="1" applyBorder="1" applyAlignment="1">
      <alignment horizontal="center" vertical="center" wrapText="1"/>
    </xf>
    <xf numFmtId="198" fontId="9" fillId="4" borderId="0" xfId="0" applyNumberFormat="1" applyFont="1" applyFill="1" applyBorder="1" applyAlignment="1">
      <alignment horizontal="center" wrapText="1"/>
    </xf>
    <xf numFmtId="198" fontId="0" fillId="3" borderId="0" xfId="0" applyNumberFormat="1" applyFont="1" applyFill="1" applyBorder="1" applyAlignment="1">
      <alignment/>
    </xf>
    <xf numFmtId="198" fontId="9" fillId="3" borderId="0" xfId="0" applyNumberFormat="1" applyFont="1" applyFill="1" applyBorder="1" applyAlignment="1" quotePrefix="1">
      <alignment horizontal="left" wrapText="1"/>
    </xf>
    <xf numFmtId="198" fontId="9" fillId="3" borderId="0" xfId="0" applyNumberFormat="1" applyFont="1" applyFill="1" applyBorder="1" applyAlignment="1">
      <alignment horizontal="center" vertical="center" wrapText="1"/>
    </xf>
    <xf numFmtId="198" fontId="9" fillId="3" borderId="0" xfId="0" applyNumberFormat="1" applyFont="1" applyFill="1" applyBorder="1" applyAlignment="1">
      <alignment horizontal="center" wrapText="1"/>
    </xf>
    <xf numFmtId="198" fontId="8" fillId="4" borderId="0" xfId="0" applyNumberFormat="1" applyFont="1" applyFill="1" applyBorder="1" applyAlignment="1">
      <alignment wrapText="1"/>
    </xf>
    <xf numFmtId="198" fontId="0" fillId="5" borderId="0" xfId="0" applyNumberFormat="1" applyFont="1" applyFill="1" applyBorder="1" applyAlignment="1">
      <alignment/>
    </xf>
    <xf numFmtId="198" fontId="0" fillId="4" borderId="0" xfId="0" applyNumberFormat="1" applyFont="1" applyFill="1" applyBorder="1" applyAlignment="1">
      <alignment/>
    </xf>
    <xf numFmtId="198" fontId="7" fillId="4" borderId="0" xfId="0" applyNumberFormat="1" applyFont="1" applyFill="1" applyBorder="1" applyAlignment="1">
      <alignment wrapText="1"/>
    </xf>
    <xf numFmtId="198" fontId="3" fillId="5" borderId="0" xfId="0" applyNumberFormat="1" applyFont="1" applyFill="1" applyBorder="1" applyAlignment="1">
      <alignment/>
    </xf>
    <xf numFmtId="198" fontId="3" fillId="4" borderId="0" xfId="0" applyNumberFormat="1" applyFont="1" applyFill="1" applyBorder="1" applyAlignment="1">
      <alignment/>
    </xf>
    <xf numFmtId="198" fontId="7" fillId="3" borderId="0" xfId="0" applyNumberFormat="1" applyFont="1" applyFill="1" applyBorder="1" applyAlignment="1">
      <alignment wrapText="1"/>
    </xf>
    <xf numFmtId="196" fontId="10" fillId="3" borderId="0" xfId="0" applyNumberFormat="1" applyFont="1" applyFill="1" applyBorder="1" applyAlignment="1">
      <alignment/>
    </xf>
    <xf numFmtId="196" fontId="9" fillId="3" borderId="0" xfId="0" applyNumberFormat="1" applyFont="1" applyFill="1" applyBorder="1" applyAlignment="1">
      <alignment vertical="center" wrapText="1"/>
    </xf>
    <xf numFmtId="198" fontId="3" fillId="3" borderId="0" xfId="0" applyNumberFormat="1" applyFont="1" applyFill="1" applyBorder="1" applyAlignment="1">
      <alignment/>
    </xf>
    <xf numFmtId="198" fontId="9" fillId="4" borderId="0" xfId="0" applyNumberFormat="1" applyFont="1" applyFill="1" applyBorder="1" applyAlignment="1">
      <alignment wrapText="1"/>
    </xf>
    <xf numFmtId="198" fontId="9" fillId="3" borderId="0" xfId="0" applyNumberFormat="1" applyFont="1" applyFill="1" applyBorder="1" applyAlignment="1">
      <alignment wrapText="1"/>
    </xf>
    <xf numFmtId="198" fontId="0" fillId="4" borderId="0" xfId="0" applyNumberFormat="1" applyFont="1" applyFill="1" applyBorder="1" applyAlignment="1">
      <alignment vertical="top" wrapText="1"/>
    </xf>
    <xf numFmtId="198" fontId="0" fillId="4" borderId="0" xfId="0" applyNumberFormat="1" applyFont="1" applyFill="1" applyBorder="1" applyAlignment="1" quotePrefix="1">
      <alignment horizontal="left" vertical="top" wrapText="1"/>
    </xf>
    <xf numFmtId="198" fontId="0" fillId="4" borderId="0" xfId="0" applyNumberFormat="1" applyFont="1" applyFill="1" applyBorder="1" applyAlignment="1">
      <alignment wrapText="1"/>
    </xf>
    <xf numFmtId="198" fontId="0" fillId="2" borderId="0" xfId="0" applyNumberFormat="1" applyFont="1" applyFill="1" applyBorder="1" applyAlignment="1">
      <alignment/>
    </xf>
    <xf numFmtId="198" fontId="10" fillId="3" borderId="0" xfId="0" applyNumberFormat="1" applyFont="1" applyFill="1" applyBorder="1" applyAlignment="1">
      <alignment/>
    </xf>
    <xf numFmtId="198" fontId="9" fillId="3" borderId="0" xfId="0" applyNumberFormat="1" applyFont="1" applyFill="1" applyBorder="1" applyAlignment="1">
      <alignment vertical="center" wrapText="1"/>
    </xf>
    <xf numFmtId="198" fontId="0" fillId="3" borderId="0" xfId="0" applyNumberFormat="1" applyFont="1" applyFill="1" applyBorder="1" applyAlignment="1">
      <alignment wrapText="1"/>
    </xf>
    <xf numFmtId="14" fontId="10" fillId="4" borderId="0" xfId="0" applyNumberFormat="1" applyFont="1" applyFill="1" applyBorder="1" applyAlignment="1">
      <alignment/>
    </xf>
    <xf numFmtId="14" fontId="9" fillId="4" borderId="0" xfId="0" applyNumberFormat="1" applyFont="1" applyFill="1" applyBorder="1" applyAlignment="1">
      <alignment vertical="center" wrapText="1"/>
    </xf>
    <xf numFmtId="196" fontId="0" fillId="8" borderId="0" xfId="0" applyNumberFormat="1" applyFont="1" applyFill="1" applyBorder="1" applyAlignment="1">
      <alignment/>
    </xf>
    <xf numFmtId="198" fontId="0" fillId="8" borderId="0" xfId="0" applyNumberFormat="1" applyFont="1" applyFill="1" applyBorder="1" applyAlignment="1">
      <alignment/>
    </xf>
    <xf numFmtId="198" fontId="0" fillId="5" borderId="0" xfId="0" applyNumberFormat="1" applyFont="1" applyFill="1" applyBorder="1" applyAlignment="1">
      <alignment horizontal="right"/>
    </xf>
    <xf numFmtId="198" fontId="0" fillId="8" borderId="0" xfId="0" applyNumberFormat="1" applyFont="1" applyFill="1" applyBorder="1" applyAlignment="1">
      <alignment horizontal="right"/>
    </xf>
    <xf numFmtId="198" fontId="0" fillId="9" borderId="0" xfId="0" applyNumberFormat="1" applyFont="1" applyFill="1" applyBorder="1" applyAlignment="1">
      <alignment/>
    </xf>
    <xf numFmtId="198" fontId="0" fillId="10" borderId="0" xfId="0" applyNumberFormat="1" applyFont="1" applyFill="1" applyBorder="1" applyAlignment="1">
      <alignment/>
    </xf>
    <xf numFmtId="199" fontId="9" fillId="4" borderId="0" xfId="0" applyNumberFormat="1" applyFont="1" applyFill="1" applyBorder="1" applyAlignment="1">
      <alignment horizontal="center" vertical="center" wrapText="1"/>
    </xf>
    <xf numFmtId="199" fontId="9" fillId="4" borderId="0" xfId="0" applyNumberFormat="1" applyFont="1" applyFill="1" applyBorder="1" applyAlignment="1">
      <alignment horizontal="center" wrapText="1"/>
    </xf>
    <xf numFmtId="196" fontId="0" fillId="5" borderId="0" xfId="0" applyNumberFormat="1" applyFont="1" applyFill="1" applyBorder="1" applyAlignment="1">
      <alignment horizontal="right"/>
    </xf>
    <xf numFmtId="196" fontId="0" fillId="4" borderId="0" xfId="0" applyNumberFormat="1" applyFont="1" applyFill="1" applyBorder="1" applyAlignment="1">
      <alignment horizontal="right"/>
    </xf>
    <xf numFmtId="196" fontId="0" fillId="2" borderId="0" xfId="0" applyNumberFormat="1" applyFont="1" applyFill="1" applyBorder="1" applyAlignment="1">
      <alignment horizontal="right"/>
    </xf>
    <xf numFmtId="0" fontId="0" fillId="3" borderId="0" xfId="0" applyFill="1" applyAlignment="1">
      <alignment/>
    </xf>
    <xf numFmtId="0" fontId="9" fillId="11" borderId="0" xfId="0" applyFont="1" applyFill="1" applyAlignment="1">
      <alignment horizontal="center"/>
    </xf>
    <xf numFmtId="0" fontId="5" fillId="12" borderId="0" xfId="17" applyFill="1" applyAlignment="1">
      <alignment/>
    </xf>
    <xf numFmtId="190" fontId="0" fillId="13" borderId="0" xfId="0" applyNumberFormat="1" applyFont="1" applyFill="1" applyBorder="1" applyAlignment="1">
      <alignment/>
    </xf>
    <xf numFmtId="190" fontId="9" fillId="13" borderId="0" xfId="0" applyNumberFormat="1" applyFont="1" applyFill="1" applyBorder="1" applyAlignment="1">
      <alignment wrapText="1"/>
    </xf>
    <xf numFmtId="190" fontId="9" fillId="13" borderId="0" xfId="0" applyNumberFormat="1" applyFont="1" applyFill="1" applyBorder="1" applyAlignment="1">
      <alignment horizontal="center" wrapText="1"/>
    </xf>
    <xf numFmtId="190" fontId="9" fillId="13" borderId="1" xfId="0" applyNumberFormat="1" applyFont="1" applyFill="1" applyBorder="1" applyAlignment="1">
      <alignment horizontal="center" wrapText="1"/>
    </xf>
    <xf numFmtId="190" fontId="0" fillId="13" borderId="0" xfId="0" applyNumberFormat="1" applyFont="1" applyFill="1" applyBorder="1" applyAlignment="1">
      <alignment wrapText="1"/>
    </xf>
    <xf numFmtId="190" fontId="3" fillId="13" borderId="0" xfId="0" applyNumberFormat="1" applyFont="1" applyFill="1" applyBorder="1" applyAlignment="1">
      <alignment wrapText="1"/>
    </xf>
    <xf numFmtId="196" fontId="9" fillId="13" borderId="0" xfId="0" applyNumberFormat="1" applyFont="1" applyFill="1" applyBorder="1" applyAlignment="1">
      <alignment wrapText="1"/>
    </xf>
    <xf numFmtId="196" fontId="9" fillId="13" borderId="0" xfId="0" applyNumberFormat="1" applyFont="1" applyFill="1" applyBorder="1" applyAlignment="1">
      <alignment horizontal="center" vertical="center" wrapText="1"/>
    </xf>
    <xf numFmtId="196" fontId="0" fillId="13" borderId="0" xfId="0" applyNumberFormat="1" applyFont="1" applyFill="1" applyBorder="1" applyAlignment="1">
      <alignment wrapText="1"/>
    </xf>
    <xf numFmtId="196" fontId="8" fillId="13" borderId="0" xfId="0" applyNumberFormat="1" applyFont="1" applyFill="1" applyBorder="1" applyAlignment="1">
      <alignment wrapText="1"/>
    </xf>
    <xf numFmtId="196" fontId="3" fillId="13" borderId="0" xfId="0" applyNumberFormat="1" applyFont="1" applyFill="1" applyBorder="1" applyAlignment="1">
      <alignment wrapText="1"/>
    </xf>
    <xf numFmtId="196" fontId="7" fillId="13" borderId="0" xfId="0" applyNumberFormat="1" applyFont="1" applyFill="1" applyBorder="1" applyAlignment="1">
      <alignment wrapText="1"/>
    </xf>
    <xf numFmtId="199" fontId="9" fillId="13" borderId="0" xfId="0" applyNumberFormat="1" applyFont="1" applyFill="1" applyBorder="1" applyAlignment="1">
      <alignment horizontal="center" vertical="center" wrapText="1"/>
    </xf>
    <xf numFmtId="199" fontId="9" fillId="13" borderId="0" xfId="0" applyNumberFormat="1" applyFont="1" applyFill="1" applyBorder="1" applyAlignment="1">
      <alignment horizontal="center" wrapText="1"/>
    </xf>
    <xf numFmtId="196" fontId="9" fillId="13" borderId="0" xfId="0" applyNumberFormat="1" applyFont="1" applyFill="1" applyBorder="1" applyAlignment="1">
      <alignment horizontal="center" wrapText="1"/>
    </xf>
    <xf numFmtId="198" fontId="9" fillId="13" borderId="0" xfId="0" applyNumberFormat="1" applyFont="1" applyFill="1" applyBorder="1" applyAlignment="1" quotePrefix="1">
      <alignment horizontal="left" wrapText="1"/>
    </xf>
    <xf numFmtId="198" fontId="8" fillId="13" borderId="0" xfId="0" applyNumberFormat="1" applyFont="1" applyFill="1" applyBorder="1" applyAlignment="1">
      <alignment wrapText="1"/>
    </xf>
    <xf numFmtId="198" fontId="7" fillId="13" borderId="0" xfId="0" applyNumberFormat="1" applyFont="1" applyFill="1" applyBorder="1" applyAlignment="1">
      <alignment wrapText="1"/>
    </xf>
    <xf numFmtId="198" fontId="9" fillId="13" borderId="0" xfId="0" applyNumberFormat="1" applyFont="1" applyFill="1" applyBorder="1" applyAlignment="1">
      <alignment horizontal="center" vertical="center" wrapText="1"/>
    </xf>
    <xf numFmtId="198" fontId="9" fillId="13" borderId="0" xfId="0" applyNumberFormat="1" applyFont="1" applyFill="1" applyBorder="1" applyAlignment="1">
      <alignment horizontal="center" wrapText="1"/>
    </xf>
    <xf numFmtId="198" fontId="8" fillId="3" borderId="0" xfId="0" applyNumberFormat="1" applyFont="1" applyFill="1" applyBorder="1" applyAlignment="1">
      <alignment wrapText="1"/>
    </xf>
    <xf numFmtId="190" fontId="0" fillId="13" borderId="1" xfId="0" applyNumberFormat="1" applyFont="1" applyFill="1" applyBorder="1" applyAlignment="1">
      <alignment/>
    </xf>
    <xf numFmtId="190" fontId="3" fillId="13" borderId="1" xfId="0" applyNumberFormat="1" applyFont="1" applyFill="1" applyBorder="1" applyAlignment="1">
      <alignment/>
    </xf>
    <xf numFmtId="37" fontId="3" fillId="13" borderId="0" xfId="0" applyNumberFormat="1" applyFont="1" applyFill="1" applyBorder="1" applyAlignment="1">
      <alignment/>
    </xf>
    <xf numFmtId="186" fontId="0" fillId="13" borderId="0" xfId="0" applyNumberFormat="1" applyFont="1" applyFill="1" applyBorder="1" applyAlignment="1">
      <alignment/>
    </xf>
    <xf numFmtId="186" fontId="3" fillId="13" borderId="0" xfId="0" applyNumberFormat="1" applyFont="1" applyFill="1" applyBorder="1" applyAlignment="1">
      <alignment/>
    </xf>
    <xf numFmtId="190" fontId="3" fillId="13" borderId="0" xfId="0" applyNumberFormat="1" applyFont="1" applyFill="1" applyBorder="1" applyAlignment="1">
      <alignment/>
    </xf>
    <xf numFmtId="190" fontId="0" fillId="13" borderId="0" xfId="0" applyNumberFormat="1" applyFont="1" applyFill="1" applyBorder="1" applyAlignment="1">
      <alignment horizontal="right"/>
    </xf>
    <xf numFmtId="190" fontId="3" fillId="13" borderId="0" xfId="0" applyNumberFormat="1" applyFont="1" applyFill="1" applyBorder="1" applyAlignment="1">
      <alignment horizontal="right"/>
    </xf>
    <xf numFmtId="37" fontId="0" fillId="13" borderId="0" xfId="0" applyNumberFormat="1" applyFont="1" applyFill="1" applyBorder="1" applyAlignment="1">
      <alignment/>
    </xf>
    <xf numFmtId="196" fontId="0" fillId="13" borderId="0" xfId="0" applyNumberFormat="1" applyFont="1" applyFill="1" applyBorder="1" applyAlignment="1">
      <alignment/>
    </xf>
    <xf numFmtId="196" fontId="3" fillId="13" borderId="0" xfId="0" applyNumberFormat="1" applyFont="1" applyFill="1" applyBorder="1" applyAlignment="1">
      <alignment/>
    </xf>
    <xf numFmtId="0" fontId="0" fillId="13" borderId="0" xfId="0" applyFill="1" applyAlignment="1">
      <alignment/>
    </xf>
    <xf numFmtId="198" fontId="0" fillId="13" borderId="0" xfId="0" applyNumberFormat="1" applyFont="1" applyFill="1" applyBorder="1" applyAlignment="1">
      <alignment/>
    </xf>
    <xf numFmtId="198" fontId="3" fillId="13" borderId="0" xfId="0" applyNumberFormat="1" applyFont="1" applyFill="1" applyBorder="1" applyAlignment="1">
      <alignment/>
    </xf>
    <xf numFmtId="37" fontId="0" fillId="5" borderId="0" xfId="0" applyNumberFormat="1" applyFont="1" applyFill="1" applyBorder="1" applyAlignment="1">
      <alignment horizontal="right"/>
    </xf>
    <xf numFmtId="190" fontId="9" fillId="4" borderId="0" xfId="0" applyNumberFormat="1" applyFont="1" applyFill="1" applyBorder="1" applyAlignment="1">
      <alignment/>
    </xf>
    <xf numFmtId="0" fontId="0" fillId="4" borderId="0" xfId="0" applyFont="1" applyFill="1" applyBorder="1" applyAlignment="1">
      <alignment horizontal="left" wrapText="1" indent="2"/>
    </xf>
    <xf numFmtId="0" fontId="9" fillId="3" borderId="0" xfId="0" applyFont="1" applyFill="1" applyBorder="1" applyAlignment="1">
      <alignment horizontal="left" wrapText="1"/>
    </xf>
    <xf numFmtId="190" fontId="0" fillId="3" borderId="1" xfId="0" applyNumberFormat="1" applyFont="1" applyFill="1" applyBorder="1" applyAlignment="1">
      <alignment/>
    </xf>
    <xf numFmtId="190" fontId="0" fillId="14" borderId="0" xfId="0" applyNumberFormat="1" applyFont="1" applyFill="1" applyBorder="1" applyAlignment="1">
      <alignment/>
    </xf>
    <xf numFmtId="0" fontId="0" fillId="4" borderId="0" xfId="0" applyFont="1" applyFill="1" applyBorder="1" applyAlignment="1">
      <alignment/>
    </xf>
    <xf numFmtId="190" fontId="9" fillId="4" borderId="0" xfId="0" applyNumberFormat="1" applyFont="1" applyFill="1" applyBorder="1" applyAlignment="1">
      <alignment horizontal="left" wrapText="1"/>
    </xf>
    <xf numFmtId="190" fontId="0" fillId="5" borderId="0" xfId="0" applyNumberFormat="1" applyFont="1" applyFill="1" applyBorder="1" applyAlignment="1">
      <alignment horizontal="right"/>
    </xf>
    <xf numFmtId="196" fontId="17" fillId="3" borderId="0" xfId="0" applyNumberFormat="1" applyFont="1" applyFill="1" applyBorder="1" applyAlignment="1">
      <alignment horizontal="center"/>
    </xf>
    <xf numFmtId="201" fontId="0" fillId="5" borderId="0" xfId="0" applyNumberFormat="1" applyFont="1" applyFill="1" applyBorder="1" applyAlignment="1">
      <alignment/>
    </xf>
    <xf numFmtId="201" fontId="3" fillId="5" borderId="0" xfId="0" applyNumberFormat="1" applyFont="1" applyFill="1" applyBorder="1" applyAlignment="1">
      <alignment/>
    </xf>
    <xf numFmtId="196" fontId="3" fillId="5" borderId="0" xfId="0" applyNumberFormat="1" applyFont="1" applyFill="1" applyBorder="1" applyAlignment="1">
      <alignment horizontal="right"/>
    </xf>
    <xf numFmtId="0" fontId="0" fillId="3" borderId="0" xfId="0" applyFont="1" applyFill="1" applyBorder="1" applyAlignment="1">
      <alignment horizontal="justify"/>
    </xf>
    <xf numFmtId="0" fontId="9" fillId="3" borderId="0" xfId="0" applyFont="1" applyFill="1" applyBorder="1" applyAlignment="1">
      <alignment horizontal="justify"/>
    </xf>
    <xf numFmtId="190" fontId="3" fillId="2" borderId="0" xfId="0" applyNumberFormat="1" applyFont="1" applyFill="1" applyBorder="1" applyAlignment="1">
      <alignment/>
    </xf>
    <xf numFmtId="190" fontId="0" fillId="7" borderId="0" xfId="0" applyNumberFormat="1" applyFont="1" applyFill="1" applyBorder="1" applyAlignment="1">
      <alignment/>
    </xf>
    <xf numFmtId="190" fontId="3" fillId="7" borderId="0" xfId="0" applyNumberFormat="1" applyFont="1" applyFill="1" applyBorder="1" applyAlignment="1">
      <alignment/>
    </xf>
    <xf numFmtId="196" fontId="3" fillId="4" borderId="0" xfId="0" applyNumberFormat="1" applyFont="1" applyFill="1" applyBorder="1" applyAlignment="1">
      <alignment horizontal="right" wrapText="1"/>
    </xf>
    <xf numFmtId="196" fontId="0" fillId="4" borderId="0" xfId="0" applyNumberFormat="1" applyFont="1" applyFill="1" applyBorder="1" applyAlignment="1">
      <alignment horizontal="right" wrapText="1"/>
    </xf>
    <xf numFmtId="196" fontId="0" fillId="13" borderId="0" xfId="0" applyNumberFormat="1" applyFont="1" applyFill="1" applyBorder="1" applyAlignment="1">
      <alignment horizontal="right" wrapText="1"/>
    </xf>
    <xf numFmtId="196" fontId="3" fillId="13" borderId="0" xfId="0" applyNumberFormat="1" applyFont="1" applyFill="1" applyBorder="1" applyAlignment="1">
      <alignment horizontal="right" wrapText="1"/>
    </xf>
    <xf numFmtId="190" fontId="0" fillId="2" borderId="0" xfId="0" applyNumberFormat="1" applyFont="1" applyFill="1" applyBorder="1" applyAlignment="1">
      <alignment/>
    </xf>
    <xf numFmtId="190" fontId="0" fillId="2" borderId="0" xfId="0" applyNumberFormat="1" applyFont="1" applyFill="1" applyBorder="1" applyAlignment="1">
      <alignment horizontal="right"/>
    </xf>
    <xf numFmtId="190" fontId="3" fillId="2" borderId="0" xfId="0" applyNumberFormat="1" applyFont="1" applyFill="1" applyBorder="1" applyAlignment="1">
      <alignment horizontal="right"/>
    </xf>
    <xf numFmtId="196" fontId="9" fillId="2" borderId="0" xfId="0" applyNumberFormat="1" applyFont="1" applyFill="1" applyBorder="1" applyAlignment="1">
      <alignment horizontal="center" wrapText="1"/>
    </xf>
    <xf numFmtId="190" fontId="18" fillId="4" borderId="1" xfId="0" applyNumberFormat="1" applyFont="1" applyFill="1" applyBorder="1" applyAlignment="1">
      <alignment/>
    </xf>
    <xf numFmtId="202" fontId="0" fillId="7" borderId="0" xfId="0" applyNumberFormat="1" applyFont="1" applyFill="1" applyBorder="1" applyAlignment="1">
      <alignment/>
    </xf>
    <xf numFmtId="202" fontId="3" fillId="7" borderId="0" xfId="0" applyNumberFormat="1" applyFont="1" applyFill="1" applyBorder="1" applyAlignment="1">
      <alignment/>
    </xf>
    <xf numFmtId="0" fontId="0" fillId="5" borderId="0" xfId="0" applyFont="1" applyFill="1" applyBorder="1" applyAlignment="1">
      <alignment horizontal="center"/>
    </xf>
    <xf numFmtId="202" fontId="0" fillId="4" borderId="1" xfId="0" applyNumberFormat="1" applyFont="1" applyFill="1" applyBorder="1" applyAlignment="1">
      <alignment/>
    </xf>
    <xf numFmtId="202" fontId="0" fillId="5" borderId="0" xfId="0" applyNumberFormat="1" applyFont="1" applyFill="1" applyBorder="1" applyAlignment="1">
      <alignment/>
    </xf>
    <xf numFmtId="202" fontId="0" fillId="14" borderId="0" xfId="0" applyNumberFormat="1" applyFont="1" applyFill="1" applyBorder="1" applyAlignment="1">
      <alignment/>
    </xf>
    <xf numFmtId="1" fontId="0" fillId="5" borderId="0" xfId="0" applyNumberFormat="1" applyFont="1" applyFill="1" applyBorder="1" applyAlignment="1">
      <alignment/>
    </xf>
    <xf numFmtId="186" fontId="0" fillId="3" borderId="0" xfId="0" applyNumberFormat="1" applyFont="1" applyFill="1" applyBorder="1" applyAlignment="1">
      <alignment/>
    </xf>
    <xf numFmtId="202" fontId="9" fillId="4" borderId="0" xfId="0" applyNumberFormat="1" applyFont="1" applyFill="1" applyBorder="1" applyAlignment="1">
      <alignment/>
    </xf>
    <xf numFmtId="202" fontId="3" fillId="5" borderId="0" xfId="0" applyNumberFormat="1" applyFont="1" applyFill="1" applyBorder="1" applyAlignment="1">
      <alignment/>
    </xf>
    <xf numFmtId="202" fontId="3" fillId="4" borderId="1" xfId="0" applyNumberFormat="1" applyFont="1" applyFill="1" applyBorder="1" applyAlignment="1">
      <alignment/>
    </xf>
    <xf numFmtId="202" fontId="0" fillId="3" borderId="0" xfId="0" applyNumberFormat="1" applyFont="1" applyFill="1" applyBorder="1" applyAlignment="1">
      <alignment/>
    </xf>
    <xf numFmtId="202" fontId="9" fillId="13" borderId="0" xfId="0" applyNumberFormat="1" applyFont="1" applyFill="1" applyBorder="1" applyAlignment="1">
      <alignment horizontal="center" wrapText="1"/>
    </xf>
    <xf numFmtId="202" fontId="9" fillId="13" borderId="1" xfId="0" applyNumberFormat="1" applyFont="1" applyFill="1" applyBorder="1" applyAlignment="1">
      <alignment horizontal="center" wrapText="1"/>
    </xf>
    <xf numFmtId="202" fontId="0" fillId="13" borderId="1" xfId="0" applyNumberFormat="1" applyFont="1" applyFill="1" applyBorder="1" applyAlignment="1">
      <alignment/>
    </xf>
    <xf numFmtId="202" fontId="3" fillId="13" borderId="1" xfId="0" applyNumberFormat="1" applyFont="1" applyFill="1" applyBorder="1" applyAlignment="1">
      <alignment/>
    </xf>
  </cellXfs>
  <cellStyles count="8">
    <cellStyle name="Normal" xfId="0"/>
    <cellStyle name="Comma" xfId="15"/>
    <cellStyle name="Comma [0]" xfId="16"/>
    <cellStyle name="Hyperlink" xfId="17"/>
    <cellStyle name="Followed Hyperlink"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B33"/>
  <sheetViews>
    <sheetView tabSelected="1" workbookViewId="0" topLeftCell="A1">
      <selection activeCell="A1" sqref="A1"/>
    </sheetView>
  </sheetViews>
  <sheetFormatPr defaultColWidth="9.140625" defaultRowHeight="12.75" zeroHeight="1"/>
  <cols>
    <col min="1" max="1" width="9.140625" style="174" customWidth="1"/>
    <col min="2" max="2" width="82.28125" style="174" customWidth="1"/>
    <col min="3" max="3" width="9.140625" style="174" customWidth="1"/>
    <col min="4" max="16384" width="0" style="174" hidden="1" customWidth="1"/>
  </cols>
  <sheetData>
    <row r="1" ht="12.75"/>
    <row r="2" ht="12.75">
      <c r="B2" s="175" t="s">
        <v>352</v>
      </c>
    </row>
    <row r="3" ht="12.75">
      <c r="B3" s="176" t="s">
        <v>228</v>
      </c>
    </row>
    <row r="4" ht="12.75">
      <c r="B4" s="176" t="s">
        <v>353</v>
      </c>
    </row>
    <row r="5" ht="12.75">
      <c r="B5" s="176" t="s">
        <v>229</v>
      </c>
    </row>
    <row r="6" ht="12.75">
      <c r="B6" s="176" t="s">
        <v>354</v>
      </c>
    </row>
    <row r="7" ht="12.75">
      <c r="B7" s="176" t="s">
        <v>224</v>
      </c>
    </row>
    <row r="8" ht="12.75">
      <c r="B8" s="176" t="s">
        <v>355</v>
      </c>
    </row>
    <row r="9" ht="12.75">
      <c r="B9" s="176" t="s">
        <v>357</v>
      </c>
    </row>
    <row r="10" ht="12.75">
      <c r="B10" s="176" t="s">
        <v>358</v>
      </c>
    </row>
    <row r="11" ht="12.75">
      <c r="B11" s="176" t="s">
        <v>225</v>
      </c>
    </row>
    <row r="12" ht="12.75">
      <c r="B12" s="176" t="s">
        <v>359</v>
      </c>
    </row>
    <row r="13" ht="12.75">
      <c r="B13" s="176" t="s">
        <v>360</v>
      </c>
    </row>
    <row r="14" ht="12.75">
      <c r="B14" s="176" t="s">
        <v>361</v>
      </c>
    </row>
    <row r="15" ht="12.75">
      <c r="B15" s="176" t="s">
        <v>226</v>
      </c>
    </row>
    <row r="16" ht="12.75">
      <c r="B16" s="176" t="s">
        <v>362</v>
      </c>
    </row>
    <row r="17" ht="12.75">
      <c r="B17" s="176" t="s">
        <v>227</v>
      </c>
    </row>
    <row r="18" ht="12.75">
      <c r="B18" s="176" t="s">
        <v>363</v>
      </c>
    </row>
    <row r="19" ht="12.75">
      <c r="B19" s="176" t="s">
        <v>78</v>
      </c>
    </row>
    <row r="20" ht="12.75">
      <c r="B20" s="176" t="s">
        <v>110</v>
      </c>
    </row>
    <row r="21" ht="12.75">
      <c r="B21" s="176" t="s">
        <v>144</v>
      </c>
    </row>
    <row r="22" ht="12.75">
      <c r="B22" s="176" t="s">
        <v>191</v>
      </c>
    </row>
    <row r="23" ht="12.75">
      <c r="B23" s="176" t="s">
        <v>368</v>
      </c>
    </row>
    <row r="24" ht="12.75">
      <c r="B24" s="176" t="s">
        <v>207</v>
      </c>
    </row>
    <row r="25" ht="12.75">
      <c r="B25" s="176" t="s">
        <v>369</v>
      </c>
    </row>
    <row r="26" ht="12.75">
      <c r="B26" s="176" t="s">
        <v>370</v>
      </c>
    </row>
    <row r="27" ht="12.75">
      <c r="B27" s="176" t="s">
        <v>371</v>
      </c>
    </row>
    <row r="28" ht="12.75">
      <c r="B28" s="176" t="s">
        <v>372</v>
      </c>
    </row>
    <row r="29" ht="12.75">
      <c r="B29" s="176" t="s">
        <v>373</v>
      </c>
    </row>
    <row r="30" ht="12.75">
      <c r="B30" s="176" t="s">
        <v>366</v>
      </c>
    </row>
    <row r="31" ht="12.75">
      <c r="B31" s="176" t="s">
        <v>367</v>
      </c>
    </row>
    <row r="32" ht="12.75">
      <c r="B32" s="176" t="s">
        <v>365</v>
      </c>
    </row>
    <row r="33" ht="12.75">
      <c r="B33" s="176" t="s">
        <v>364</v>
      </c>
    </row>
    <row r="34" ht="12.75"/>
  </sheetData>
  <hyperlinks>
    <hyperlink ref="B3" location="'Financial highlights - HUF bn'!A1" display="MOL Group IFRS results (in HUF bn)"/>
    <hyperlink ref="B4" location="'Financial highlights - HUF bn'!A13" display="MOL Group IFRS results (in HUF bn) - excl. INA"/>
    <hyperlink ref="B5" location="'Financial highlights - USD mn'!A1" display="MOL Group IFRS results (in USD mn)"/>
    <hyperlink ref="B6" location="'Financial highlights - USD mn'!A15" display="MOL Group IFRS results (in USD mn) - excl. INA"/>
    <hyperlink ref="B7" location="'E&amp;P financial results'!A1" display="Exploration &amp; Production segment IFRS results (in HUF bn)"/>
    <hyperlink ref="B8" location="'E&amp;P financial results'!A12" display="Exploration &amp; Production segment IFRS results (in HUF bn) - excl. INA"/>
    <hyperlink ref="B9" location="'E&amp;P operational data'!A1" display="Exploration &amp; Production - operational data"/>
    <hyperlink ref="B10" location="'E&amp;P operational data'!A21" display="Exploration &amp; Production - operational data - excl. INA"/>
    <hyperlink ref="B11" location="'R&amp;M financial results'!A1" display="Refining &amp; Marketing segment IFRS results (in HUF bn)"/>
    <hyperlink ref="B12" location="'R&amp;M financial results'!A23" display="Refining &amp; Marketing segment IFRS results (in HUF bn) - excl. INA"/>
    <hyperlink ref="B13" location="'R&amp;M operational data'!A1" display="Refining &amp; Marketing - operational data"/>
    <hyperlink ref="B14" location="'R&amp;M operational data'!A61" display="Refining &amp; Marketing - operational data - excl. INA"/>
    <hyperlink ref="B15" location="'Petchem financial results'!A1" display="Petrochemical segment IFRS results (in HUF bn)"/>
    <hyperlink ref="B16" location="'Petchem operational data'!A1" display="Petrochemical segment - operational data"/>
    <hyperlink ref="B17" location="'Gas financial results'!A1" display="Gas segment IFRS results (in HUF bn)"/>
    <hyperlink ref="B18" location="'Gas operational data'!A1" display="Gas segment - operational data"/>
    <hyperlink ref="B19" location="'Profit and loss'!A1" display="Consolidated statements of operations for the MOL Group (IFRS)"/>
    <hyperlink ref="B20" location="'Balance sheet'!A1" display="Consolidated balance sheet for the MOL Group (IFRS)"/>
    <hyperlink ref="B21" location="'Cash flow'!A1" display="Consolidated statements of cash flows for the MOL Group (IFRS)"/>
    <hyperlink ref="B22" location="'Segment tables - HUF mn'!A1" display="KEY IFRS FINANCIAL DATA BY BUSINESS SEGMENT (in HUF million)"/>
    <hyperlink ref="B23" location="'Segment tables - HUF mn'!A77" display="KEY IFRS FINANCIAL DATA BY BUSINESS SEGMENT (in HUF million) - excl. INA"/>
    <hyperlink ref="B24" location="'Segment tables - USD mn'!A1" display="KEY IFRS FINANCIAL DATA BY BUSINESS SEGMENT (in USD million)"/>
    <hyperlink ref="B25" location="'Segment tables - USD mn'!A79" display="KEY IFRS FINANCIAL DATA BY BUSINESS SEGMENT (in USD million) - excl. INA"/>
    <hyperlink ref="B26" location="'Spec items - HUF mn'!A1" display="OPERATING PROFIT &amp; EBITDA EXCLUDING SPECIAL ITEMS (in HUF million)"/>
    <hyperlink ref="B27" location="'Spec items - HUF mn'!A24" display="OPERATING PROFIT &amp; EBITDA EXCLUDING SPECIAL ITEMS (in HUF million) - excl. INA"/>
    <hyperlink ref="B28" location="'Spec items - USD mn'!A1" display="OPERATING PROFIT &amp; EBITDA EXCLUDING SPECIAL ITEMS (in USD million)"/>
    <hyperlink ref="B29" location="'Spec items - USD mn'!A24" display="OPERATING PROFIT &amp; EBITDA EXCLUDING SPECIAL ITEMS (in USD million) - excl. INA"/>
    <hyperlink ref="B30" location="'CAPEX - HUF bn'!A1" display="CAPITAL EXPENDITURES (HUF bn)"/>
    <hyperlink ref="B31" location="'CAPEX - HUF bn'!A12" display="CAPITAL EXPENDITURES (HUF bn) - excl. INA"/>
    <hyperlink ref="B32" location="'External parameters'!A1" display="External parameters"/>
    <hyperlink ref="B33" location="'Shareholder structure'!A1" display="Shareholder structure"/>
  </hyperlinks>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tabColor indexed="50"/>
    <pageSetUpPr fitToPage="1"/>
  </sheetPr>
  <dimension ref="A1:AW19"/>
  <sheetViews>
    <sheetView workbookViewId="0" topLeftCell="A1">
      <pane xSplit="1" topLeftCell="AQ1" activePane="topRight" state="frozen"/>
      <selection pane="topLeft" activeCell="V51" sqref="V51"/>
      <selection pane="topRight" activeCell="AU17" sqref="AU17:AW17"/>
    </sheetView>
  </sheetViews>
  <sheetFormatPr defaultColWidth="9.140625" defaultRowHeight="12.75" zeroHeight="1" outlineLevelCol="1"/>
  <cols>
    <col min="1" max="1" width="50.421875" style="23" customWidth="1"/>
    <col min="2" max="21" width="9.140625" style="23" hidden="1" customWidth="1" outlineLevel="1"/>
    <col min="22" max="22" width="9.140625" style="23" customWidth="1" collapsed="1"/>
    <col min="23" max="51" width="9.140625" style="23" customWidth="1"/>
    <col min="52" max="16384" width="0" style="23" hidden="1" customWidth="1"/>
  </cols>
  <sheetData>
    <row r="1" ht="12.75">
      <c r="A1" s="25"/>
    </row>
    <row r="2" ht="12.75">
      <c r="A2" s="23" t="s">
        <v>131</v>
      </c>
    </row>
    <row r="3" spans="1:49" ht="12.75" customHeight="1">
      <c r="A3" s="30" t="s">
        <v>227</v>
      </c>
      <c r="B3" s="7" t="s">
        <v>0</v>
      </c>
      <c r="C3" s="7" t="s">
        <v>1</v>
      </c>
      <c r="D3" s="7" t="s">
        <v>2</v>
      </c>
      <c r="E3" s="6" t="s">
        <v>3</v>
      </c>
      <c r="F3" s="6" t="s">
        <v>4</v>
      </c>
      <c r="G3" s="7" t="s">
        <v>10</v>
      </c>
      <c r="H3" s="7" t="s">
        <v>11</v>
      </c>
      <c r="I3" s="7" t="s">
        <v>12</v>
      </c>
      <c r="J3" s="6" t="s">
        <v>13</v>
      </c>
      <c r="K3" s="6" t="s">
        <v>14</v>
      </c>
      <c r="L3" s="7" t="s">
        <v>15</v>
      </c>
      <c r="M3" s="7" t="s">
        <v>16</v>
      </c>
      <c r="N3" s="7" t="s">
        <v>17</v>
      </c>
      <c r="O3" s="6" t="s">
        <v>18</v>
      </c>
      <c r="P3" s="6" t="s">
        <v>19</v>
      </c>
      <c r="Q3" s="7" t="s">
        <v>20</v>
      </c>
      <c r="R3" s="7" t="s">
        <v>21</v>
      </c>
      <c r="S3" s="7" t="s">
        <v>22</v>
      </c>
      <c r="T3" s="6" t="s">
        <v>23</v>
      </c>
      <c r="U3" s="6" t="s">
        <v>24</v>
      </c>
      <c r="V3" s="7" t="s">
        <v>25</v>
      </c>
      <c r="W3" s="7" t="s">
        <v>26</v>
      </c>
      <c r="X3" s="7" t="s">
        <v>27</v>
      </c>
      <c r="Y3" s="6" t="s">
        <v>28</v>
      </c>
      <c r="Z3" s="6" t="s">
        <v>29</v>
      </c>
      <c r="AA3" s="7" t="s">
        <v>30</v>
      </c>
      <c r="AB3" s="7" t="s">
        <v>31</v>
      </c>
      <c r="AC3" s="7" t="s">
        <v>32</v>
      </c>
      <c r="AD3" s="6" t="s">
        <v>275</v>
      </c>
      <c r="AE3" s="6" t="s">
        <v>276</v>
      </c>
      <c r="AF3" s="7" t="s">
        <v>278</v>
      </c>
      <c r="AG3" s="7" t="s">
        <v>280</v>
      </c>
      <c r="AH3" s="7" t="s">
        <v>287</v>
      </c>
      <c r="AI3" s="6" t="s">
        <v>289</v>
      </c>
      <c r="AJ3" s="6" t="s">
        <v>290</v>
      </c>
      <c r="AK3" s="7" t="s">
        <v>299</v>
      </c>
      <c r="AL3" s="7" t="s">
        <v>300</v>
      </c>
      <c r="AM3" s="7" t="s">
        <v>301</v>
      </c>
      <c r="AN3" s="6" t="s">
        <v>302</v>
      </c>
      <c r="AO3" s="6" t="s">
        <v>303</v>
      </c>
      <c r="AP3" s="7" t="s">
        <v>341</v>
      </c>
      <c r="AQ3" s="7" t="s">
        <v>342</v>
      </c>
      <c r="AR3" s="7" t="s">
        <v>343</v>
      </c>
      <c r="AS3" s="6" t="s">
        <v>344</v>
      </c>
      <c r="AT3" s="6" t="s">
        <v>345</v>
      </c>
      <c r="AU3" s="7" t="s">
        <v>491</v>
      </c>
      <c r="AV3" s="7" t="s">
        <v>494</v>
      </c>
      <c r="AW3" s="7" t="s">
        <v>496</v>
      </c>
    </row>
    <row r="4" ht="12.75" customHeight="1"/>
    <row r="5" spans="1:49" ht="12.75">
      <c r="A5" s="31" t="s">
        <v>6</v>
      </c>
      <c r="B5" s="60">
        <v>-38.697</v>
      </c>
      <c r="C5" s="60">
        <v>-36.363</v>
      </c>
      <c r="D5" s="60">
        <v>-21.81</v>
      </c>
      <c r="E5" s="60">
        <v>-12.207</v>
      </c>
      <c r="F5" s="89">
        <v>-109.077</v>
      </c>
      <c r="G5" s="60">
        <v>-3.994</v>
      </c>
      <c r="H5" s="60">
        <v>5.58</v>
      </c>
      <c r="I5" s="60">
        <v>7.438</v>
      </c>
      <c r="J5" s="60">
        <v>2.441</v>
      </c>
      <c r="K5" s="89">
        <v>11.465</v>
      </c>
      <c r="L5" s="60">
        <v>0.667</v>
      </c>
      <c r="M5" s="60">
        <v>-6.97</v>
      </c>
      <c r="N5" s="60">
        <v>18.225</v>
      </c>
      <c r="O5" s="60">
        <v>6.532</v>
      </c>
      <c r="P5" s="89">
        <v>18.454</v>
      </c>
      <c r="Q5" s="60">
        <v>23.224</v>
      </c>
      <c r="R5" s="60">
        <v>13.677</v>
      </c>
      <c r="S5" s="60">
        <v>14.247</v>
      </c>
      <c r="T5" s="60">
        <v>20.287</v>
      </c>
      <c r="U5" s="89">
        <v>71.435</v>
      </c>
      <c r="V5" s="60">
        <v>32.004</v>
      </c>
      <c r="W5" s="60">
        <v>13.558</v>
      </c>
      <c r="X5" s="60">
        <v>11.482</v>
      </c>
      <c r="Y5" s="60">
        <v>0.216</v>
      </c>
      <c r="Z5" s="89">
        <v>57.26</v>
      </c>
      <c r="AA5" s="60">
        <v>88.142</v>
      </c>
      <c r="AB5" s="60">
        <v>11.022</v>
      </c>
      <c r="AC5" s="60">
        <v>7.1</v>
      </c>
      <c r="AD5" s="60">
        <v>10.1</v>
      </c>
      <c r="AE5" s="89">
        <v>116.4</v>
      </c>
      <c r="AF5" s="60">
        <v>14.5</v>
      </c>
      <c r="AG5" s="60">
        <v>10.1</v>
      </c>
      <c r="AH5" s="60">
        <v>10.2</v>
      </c>
      <c r="AI5" s="60">
        <v>11.4</v>
      </c>
      <c r="AJ5" s="89">
        <v>46.2</v>
      </c>
      <c r="AK5" s="60">
        <v>13.4</v>
      </c>
      <c r="AL5" s="60">
        <v>10.799</v>
      </c>
      <c r="AM5" s="60">
        <v>10.432</v>
      </c>
      <c r="AN5" s="60">
        <v>13.8</v>
      </c>
      <c r="AO5" s="89">
        <v>48.4</v>
      </c>
      <c r="AP5" s="60">
        <v>20.7</v>
      </c>
      <c r="AQ5" s="60">
        <v>14.2</v>
      </c>
      <c r="AR5" s="60">
        <v>19.4</v>
      </c>
      <c r="AS5" s="60">
        <v>21.1</v>
      </c>
      <c r="AT5" s="89">
        <v>75.4</v>
      </c>
      <c r="AU5" s="60">
        <v>30.2</v>
      </c>
      <c r="AV5" s="60">
        <v>26.076999999999998</v>
      </c>
      <c r="AW5" s="60">
        <v>10.4</v>
      </c>
    </row>
    <row r="6" spans="1:49" s="24" customFormat="1" ht="12.75">
      <c r="A6" s="29" t="s">
        <v>250</v>
      </c>
      <c r="B6" s="61">
        <v>-41.441</v>
      </c>
      <c r="C6" s="61">
        <v>-38.916</v>
      </c>
      <c r="D6" s="61">
        <v>-24.702</v>
      </c>
      <c r="E6" s="61">
        <v>-17.111</v>
      </c>
      <c r="F6" s="90">
        <v>-122.17</v>
      </c>
      <c r="G6" s="61">
        <v>-6.669</v>
      </c>
      <c r="H6" s="61">
        <v>2.887</v>
      </c>
      <c r="I6" s="61">
        <v>4.712</v>
      </c>
      <c r="J6" s="61">
        <v>-0.735</v>
      </c>
      <c r="K6" s="90">
        <v>0.195</v>
      </c>
      <c r="L6" s="61">
        <v>-2.323</v>
      </c>
      <c r="M6" s="61">
        <v>-9.652</v>
      </c>
      <c r="N6" s="61">
        <v>15.685</v>
      </c>
      <c r="O6" s="61">
        <v>3.817</v>
      </c>
      <c r="P6" s="90">
        <v>7.527</v>
      </c>
      <c r="Q6" s="61">
        <v>20.93</v>
      </c>
      <c r="R6" s="61">
        <v>13.07</v>
      </c>
      <c r="S6" s="61">
        <v>12.887</v>
      </c>
      <c r="T6" s="61">
        <v>17.954</v>
      </c>
      <c r="U6" s="90">
        <v>64.841</v>
      </c>
      <c r="V6" s="61">
        <v>30.471</v>
      </c>
      <c r="W6" s="61">
        <v>11.99</v>
      </c>
      <c r="X6" s="61">
        <v>9.834</v>
      </c>
      <c r="Y6" s="61">
        <v>-1.88</v>
      </c>
      <c r="Z6" s="90">
        <v>50.415</v>
      </c>
      <c r="AA6" s="61">
        <v>86.173</v>
      </c>
      <c r="AB6" s="61">
        <v>9.684</v>
      </c>
      <c r="AC6" s="61">
        <v>5.5</v>
      </c>
      <c r="AD6" s="61">
        <v>8.3</v>
      </c>
      <c r="AE6" s="90">
        <v>109.6</v>
      </c>
      <c r="AF6" s="61">
        <v>12.8</v>
      </c>
      <c r="AG6" s="61">
        <v>8.3</v>
      </c>
      <c r="AH6" s="61">
        <v>8.5</v>
      </c>
      <c r="AI6" s="61">
        <v>9.1</v>
      </c>
      <c r="AJ6" s="90">
        <v>38.7</v>
      </c>
      <c r="AK6" s="61">
        <v>11.3</v>
      </c>
      <c r="AL6" s="61">
        <v>8.596</v>
      </c>
      <c r="AM6" s="61">
        <v>7.941</v>
      </c>
      <c r="AN6" s="61">
        <v>10.7</v>
      </c>
      <c r="AO6" s="90">
        <v>38.5</v>
      </c>
      <c r="AP6" s="61">
        <v>18.2</v>
      </c>
      <c r="AQ6" s="61">
        <v>11.6</v>
      </c>
      <c r="AR6" s="61">
        <v>16.6</v>
      </c>
      <c r="AS6" s="61">
        <v>15.5</v>
      </c>
      <c r="AT6" s="90">
        <v>61.9</v>
      </c>
      <c r="AU6" s="61">
        <v>25.3</v>
      </c>
      <c r="AV6" s="61">
        <v>20.654</v>
      </c>
      <c r="AW6" s="61">
        <v>5.6</v>
      </c>
    </row>
    <row r="7" spans="1:49" ht="14.25">
      <c r="A7" s="31" t="s">
        <v>323</v>
      </c>
      <c r="B7" s="60">
        <v>0.3</v>
      </c>
      <c r="C7" s="60">
        <v>0.9</v>
      </c>
      <c r="D7" s="60">
        <v>1.4</v>
      </c>
      <c r="E7" s="60">
        <v>3</v>
      </c>
      <c r="F7" s="89">
        <v>5.6</v>
      </c>
      <c r="G7" s="60">
        <v>0.6</v>
      </c>
      <c r="H7" s="60">
        <v>1.8</v>
      </c>
      <c r="I7" s="60">
        <v>2</v>
      </c>
      <c r="J7" s="60">
        <v>4.6</v>
      </c>
      <c r="K7" s="89">
        <v>9</v>
      </c>
      <c r="L7" s="60">
        <v>0.3</v>
      </c>
      <c r="M7" s="60">
        <v>1.7</v>
      </c>
      <c r="N7" s="60">
        <v>2.8</v>
      </c>
      <c r="O7" s="60">
        <v>6.3</v>
      </c>
      <c r="P7" s="89">
        <v>11.1</v>
      </c>
      <c r="Q7" s="60">
        <v>0.2</v>
      </c>
      <c r="R7" s="60">
        <v>0.8</v>
      </c>
      <c r="S7" s="60">
        <v>2.5</v>
      </c>
      <c r="T7" s="60">
        <v>11.2</v>
      </c>
      <c r="U7" s="89">
        <v>14.7</v>
      </c>
      <c r="V7" s="60">
        <v>5</v>
      </c>
      <c r="W7" s="60">
        <v>3.5</v>
      </c>
      <c r="X7" s="60">
        <v>4.8</v>
      </c>
      <c r="Y7" s="60">
        <v>72.5</v>
      </c>
      <c r="Z7" s="89">
        <v>85.8</v>
      </c>
      <c r="AA7" s="60">
        <v>3.4</v>
      </c>
      <c r="AB7" s="60">
        <v>3.3</v>
      </c>
      <c r="AC7" s="60">
        <v>2.4</v>
      </c>
      <c r="AD7" s="60">
        <v>4.1</v>
      </c>
      <c r="AE7" s="89">
        <v>13.1</v>
      </c>
      <c r="AF7" s="60">
        <v>1.1</v>
      </c>
      <c r="AG7" s="60">
        <v>1.7</v>
      </c>
      <c r="AH7" s="60">
        <v>7.7</v>
      </c>
      <c r="AI7" s="60">
        <v>18.3</v>
      </c>
      <c r="AJ7" s="89">
        <v>28.8</v>
      </c>
      <c r="AK7" s="60">
        <v>21.7</v>
      </c>
      <c r="AL7" s="60">
        <v>36.86</v>
      </c>
      <c r="AM7" s="60">
        <v>24.911</v>
      </c>
      <c r="AN7" s="60">
        <f>43.7+2.7</f>
        <v>46.400000000000006</v>
      </c>
      <c r="AO7" s="89">
        <v>129.9</v>
      </c>
      <c r="AP7" s="60">
        <v>24.7</v>
      </c>
      <c r="AQ7" s="60">
        <v>10.5</v>
      </c>
      <c r="AR7" s="60">
        <v>8.2</v>
      </c>
      <c r="AS7" s="60">
        <v>19.6</v>
      </c>
      <c r="AT7" s="89">
        <v>63</v>
      </c>
      <c r="AU7" s="60">
        <v>34.3</v>
      </c>
      <c r="AV7" s="60">
        <v>24.4</v>
      </c>
      <c r="AW7" s="60">
        <v>18.5</v>
      </c>
    </row>
    <row r="8" ht="12.75"/>
    <row r="9" ht="38.25">
      <c r="A9" s="26" t="s">
        <v>251</v>
      </c>
    </row>
    <row r="10" ht="12.75"/>
    <row r="11" ht="12.75">
      <c r="A11" s="25"/>
    </row>
    <row r="12" ht="12.75"/>
    <row r="13" spans="1:49" ht="12.75">
      <c r="A13" s="30" t="s">
        <v>401</v>
      </c>
      <c r="B13" s="7" t="s">
        <v>0</v>
      </c>
      <c r="C13" s="7" t="s">
        <v>1</v>
      </c>
      <c r="D13" s="7" t="s">
        <v>2</v>
      </c>
      <c r="E13" s="6" t="s">
        <v>3</v>
      </c>
      <c r="F13" s="6" t="s">
        <v>4</v>
      </c>
      <c r="G13" s="7" t="s">
        <v>10</v>
      </c>
      <c r="H13" s="7" t="s">
        <v>11</v>
      </c>
      <c r="I13" s="7" t="s">
        <v>12</v>
      </c>
      <c r="J13" s="6" t="s">
        <v>13</v>
      </c>
      <c r="K13" s="6" t="s">
        <v>14</v>
      </c>
      <c r="L13" s="7" t="s">
        <v>15</v>
      </c>
      <c r="M13" s="7" t="s">
        <v>16</v>
      </c>
      <c r="N13" s="7" t="s">
        <v>17</v>
      </c>
      <c r="O13" s="6" t="s">
        <v>18</v>
      </c>
      <c r="P13" s="6" t="s">
        <v>19</v>
      </c>
      <c r="Q13" s="7" t="s">
        <v>20</v>
      </c>
      <c r="R13" s="7" t="s">
        <v>21</v>
      </c>
      <c r="S13" s="7" t="s">
        <v>22</v>
      </c>
      <c r="T13" s="6" t="s">
        <v>23</v>
      </c>
      <c r="U13" s="6" t="s">
        <v>24</v>
      </c>
      <c r="V13" s="7" t="s">
        <v>25</v>
      </c>
      <c r="W13" s="7" t="s">
        <v>26</v>
      </c>
      <c r="X13" s="7" t="s">
        <v>27</v>
      </c>
      <c r="Y13" s="6" t="s">
        <v>28</v>
      </c>
      <c r="Z13" s="6" t="s">
        <v>29</v>
      </c>
      <c r="AA13" s="7" t="s">
        <v>30</v>
      </c>
      <c r="AB13" s="7" t="s">
        <v>31</v>
      </c>
      <c r="AC13" s="7" t="s">
        <v>32</v>
      </c>
      <c r="AD13" s="6" t="s">
        <v>275</v>
      </c>
      <c r="AE13" s="6" t="s">
        <v>276</v>
      </c>
      <c r="AF13" s="7" t="s">
        <v>278</v>
      </c>
      <c r="AG13" s="7" t="s">
        <v>280</v>
      </c>
      <c r="AH13" s="7" t="s">
        <v>287</v>
      </c>
      <c r="AI13" s="6" t="s">
        <v>289</v>
      </c>
      <c r="AJ13" s="6" t="s">
        <v>290</v>
      </c>
      <c r="AK13" s="7" t="s">
        <v>299</v>
      </c>
      <c r="AL13" s="7" t="s">
        <v>300</v>
      </c>
      <c r="AM13" s="7" t="s">
        <v>301</v>
      </c>
      <c r="AN13" s="6" t="s">
        <v>302</v>
      </c>
      <c r="AO13" s="6" t="s">
        <v>303</v>
      </c>
      <c r="AP13" s="7" t="s">
        <v>341</v>
      </c>
      <c r="AQ13" s="7" t="s">
        <v>342</v>
      </c>
      <c r="AR13" s="7" t="s">
        <v>343</v>
      </c>
      <c r="AS13" s="6" t="s">
        <v>344</v>
      </c>
      <c r="AT13" s="6" t="s">
        <v>345</v>
      </c>
      <c r="AU13" s="7" t="s">
        <v>491</v>
      </c>
      <c r="AV13" s="7" t="s">
        <v>494</v>
      </c>
      <c r="AW13" s="7" t="s">
        <v>496</v>
      </c>
    </row>
    <row r="14" spans="1:49" ht="12.75">
      <c r="A14" s="46"/>
      <c r="B14" s="37"/>
      <c r="C14" s="37"/>
      <c r="D14" s="37"/>
      <c r="E14" s="38"/>
      <c r="F14" s="38"/>
      <c r="G14" s="37"/>
      <c r="H14" s="37"/>
      <c r="I14" s="37"/>
      <c r="J14" s="38"/>
      <c r="K14" s="38"/>
      <c r="L14" s="37"/>
      <c r="M14" s="37"/>
      <c r="N14" s="37"/>
      <c r="O14" s="38"/>
      <c r="P14" s="38"/>
      <c r="Q14" s="37"/>
      <c r="R14" s="37"/>
      <c r="S14" s="37"/>
      <c r="T14" s="38"/>
      <c r="U14" s="38"/>
      <c r="V14" s="37"/>
      <c r="W14" s="37"/>
      <c r="X14" s="37"/>
      <c r="Y14" s="38"/>
      <c r="Z14" s="38"/>
      <c r="AA14" s="37"/>
      <c r="AB14" s="37"/>
      <c r="AC14" s="37"/>
      <c r="AD14" s="38"/>
      <c r="AE14" s="38"/>
      <c r="AF14" s="37"/>
      <c r="AG14" s="37"/>
      <c r="AH14" s="37"/>
      <c r="AI14" s="38"/>
      <c r="AJ14" s="38"/>
      <c r="AK14" s="37"/>
      <c r="AL14" s="37"/>
      <c r="AM14" s="37"/>
      <c r="AN14" s="38"/>
      <c r="AO14" s="38"/>
      <c r="AP14" s="37"/>
      <c r="AQ14" s="37"/>
      <c r="AR14" s="37"/>
      <c r="AS14" s="38"/>
      <c r="AT14" s="38"/>
      <c r="AU14" s="37"/>
      <c r="AV14" s="37"/>
      <c r="AW14" s="37"/>
    </row>
    <row r="15" spans="1:49" ht="12.75">
      <c r="A15" s="31" t="s">
        <v>6</v>
      </c>
      <c r="B15" s="84"/>
      <c r="C15" s="84"/>
      <c r="D15" s="84"/>
      <c r="E15" s="84"/>
      <c r="F15" s="82"/>
      <c r="G15" s="84"/>
      <c r="H15" s="84"/>
      <c r="I15" s="84"/>
      <c r="J15" s="84"/>
      <c r="K15" s="82"/>
      <c r="L15" s="84"/>
      <c r="M15" s="84"/>
      <c r="N15" s="84"/>
      <c r="O15" s="84"/>
      <c r="P15" s="82"/>
      <c r="Q15" s="60">
        <v>11.9</v>
      </c>
      <c r="R15" s="60">
        <v>7.8</v>
      </c>
      <c r="S15" s="60">
        <v>8</v>
      </c>
      <c r="T15" s="60">
        <v>9.4</v>
      </c>
      <c r="U15" s="89">
        <v>37.1</v>
      </c>
      <c r="V15" s="60">
        <v>13.4</v>
      </c>
      <c r="W15" s="60">
        <v>9.3</v>
      </c>
      <c r="X15" s="60">
        <v>7.8</v>
      </c>
      <c r="Y15" s="60">
        <v>10</v>
      </c>
      <c r="Z15" s="89">
        <v>40.5</v>
      </c>
      <c r="AA15" s="60">
        <v>15.2</v>
      </c>
      <c r="AB15" s="60">
        <v>8.6</v>
      </c>
      <c r="AC15" s="60">
        <v>8.9</v>
      </c>
      <c r="AD15" s="60">
        <v>10.6</v>
      </c>
      <c r="AE15" s="89">
        <v>43.3</v>
      </c>
      <c r="AF15" s="60">
        <v>14.4</v>
      </c>
      <c r="AG15" s="60">
        <v>9.7</v>
      </c>
      <c r="AH15" s="60">
        <v>10.2</v>
      </c>
      <c r="AI15" s="60">
        <v>10.8</v>
      </c>
      <c r="AJ15" s="89">
        <v>45.8</v>
      </c>
      <c r="AK15" s="60">
        <v>12.9</v>
      </c>
      <c r="AL15" s="60">
        <v>10.1</v>
      </c>
      <c r="AM15" s="60">
        <v>10.8</v>
      </c>
      <c r="AN15" s="60">
        <v>12.6</v>
      </c>
      <c r="AO15" s="89">
        <v>46.5</v>
      </c>
      <c r="AP15" s="60">
        <v>16.4</v>
      </c>
      <c r="AQ15" s="60">
        <v>10.9</v>
      </c>
      <c r="AR15" s="60">
        <v>13.9</v>
      </c>
      <c r="AS15" s="60">
        <v>14.5</v>
      </c>
      <c r="AT15" s="89">
        <v>55.7</v>
      </c>
      <c r="AU15" s="60">
        <v>21.7</v>
      </c>
      <c r="AV15" s="60">
        <v>14.6</v>
      </c>
      <c r="AW15" s="60">
        <v>9.5</v>
      </c>
    </row>
    <row r="16" spans="1:49" ht="12.75">
      <c r="A16" s="29" t="s">
        <v>33</v>
      </c>
      <c r="B16" s="85"/>
      <c r="C16" s="85"/>
      <c r="D16" s="85"/>
      <c r="E16" s="85"/>
      <c r="F16" s="83"/>
      <c r="G16" s="85"/>
      <c r="H16" s="85"/>
      <c r="I16" s="85"/>
      <c r="J16" s="85"/>
      <c r="K16" s="83"/>
      <c r="L16" s="85"/>
      <c r="M16" s="85"/>
      <c r="N16" s="85"/>
      <c r="O16" s="85"/>
      <c r="P16" s="83"/>
      <c r="Q16" s="61">
        <v>9</v>
      </c>
      <c r="R16" s="61">
        <v>4.9</v>
      </c>
      <c r="S16" s="61">
        <v>5.1</v>
      </c>
      <c r="T16" s="61">
        <v>5.3</v>
      </c>
      <c r="U16" s="90">
        <v>24.3</v>
      </c>
      <c r="V16" s="61">
        <v>10.6</v>
      </c>
      <c r="W16" s="61">
        <v>6.3</v>
      </c>
      <c r="X16" s="61">
        <v>4.8</v>
      </c>
      <c r="Y16" s="61">
        <v>5.5</v>
      </c>
      <c r="Z16" s="90">
        <v>27.3</v>
      </c>
      <c r="AA16" s="61">
        <v>12.2</v>
      </c>
      <c r="AB16" s="61">
        <v>5.6</v>
      </c>
      <c r="AC16" s="61">
        <v>5.4</v>
      </c>
      <c r="AD16" s="61">
        <v>6.2</v>
      </c>
      <c r="AE16" s="90">
        <v>29.3</v>
      </c>
      <c r="AF16" s="61">
        <v>11.1</v>
      </c>
      <c r="AG16" s="61">
        <v>6.4</v>
      </c>
      <c r="AH16" s="61">
        <v>5.9</v>
      </c>
      <c r="AI16" s="61">
        <v>6.8</v>
      </c>
      <c r="AJ16" s="90">
        <v>30.9</v>
      </c>
      <c r="AK16" s="61">
        <v>9.3</v>
      </c>
      <c r="AL16" s="61">
        <v>6.4</v>
      </c>
      <c r="AM16" s="61">
        <v>6.9</v>
      </c>
      <c r="AN16" s="61">
        <v>7.8</v>
      </c>
      <c r="AO16" s="90">
        <v>30.5</v>
      </c>
      <c r="AP16" s="61">
        <v>12.9</v>
      </c>
      <c r="AQ16" s="61">
        <v>7.2</v>
      </c>
      <c r="AR16" s="61">
        <v>10.5</v>
      </c>
      <c r="AS16" s="61">
        <v>9.6</v>
      </c>
      <c r="AT16" s="90">
        <v>40.2</v>
      </c>
      <c r="AU16" s="61">
        <v>17.7</v>
      </c>
      <c r="AV16" s="61">
        <v>10.7</v>
      </c>
      <c r="AW16" s="61">
        <v>5.3</v>
      </c>
    </row>
    <row r="17" spans="1:49" ht="12.75">
      <c r="A17" s="31" t="s">
        <v>249</v>
      </c>
      <c r="B17" s="84"/>
      <c r="C17" s="84"/>
      <c r="D17" s="84"/>
      <c r="E17" s="84"/>
      <c r="F17" s="82"/>
      <c r="G17" s="84"/>
      <c r="H17" s="84"/>
      <c r="I17" s="84"/>
      <c r="J17" s="84"/>
      <c r="K17" s="82"/>
      <c r="L17" s="84"/>
      <c r="M17" s="84"/>
      <c r="N17" s="84"/>
      <c r="O17" s="84"/>
      <c r="P17" s="82"/>
      <c r="Q17" s="60">
        <v>0.2</v>
      </c>
      <c r="R17" s="60">
        <v>0.3</v>
      </c>
      <c r="S17" s="60">
        <v>1.2</v>
      </c>
      <c r="T17" s="60">
        <v>4</v>
      </c>
      <c r="U17" s="89">
        <v>5.7</v>
      </c>
      <c r="V17" s="60">
        <v>0.3</v>
      </c>
      <c r="W17" s="60">
        <v>1.6</v>
      </c>
      <c r="X17" s="60">
        <v>2.3</v>
      </c>
      <c r="Y17" s="60">
        <v>7.2</v>
      </c>
      <c r="Z17" s="89">
        <v>11.4</v>
      </c>
      <c r="AA17" s="60">
        <v>1.4</v>
      </c>
      <c r="AB17" s="60">
        <v>3.3</v>
      </c>
      <c r="AC17" s="60">
        <v>2.4</v>
      </c>
      <c r="AD17" s="60">
        <v>4.1</v>
      </c>
      <c r="AE17" s="89">
        <v>11.2</v>
      </c>
      <c r="AF17" s="60">
        <v>1.1</v>
      </c>
      <c r="AG17" s="60">
        <v>1.7</v>
      </c>
      <c r="AH17" s="60">
        <v>7.7</v>
      </c>
      <c r="AI17" s="60">
        <v>11.9</v>
      </c>
      <c r="AJ17" s="89">
        <v>22.4</v>
      </c>
      <c r="AK17" s="60">
        <v>17.5</v>
      </c>
      <c r="AL17" s="60">
        <v>27.6</v>
      </c>
      <c r="AM17" s="60">
        <v>13.1</v>
      </c>
      <c r="AN17" s="60">
        <v>15.6</v>
      </c>
      <c r="AO17" s="89">
        <v>73.8</v>
      </c>
      <c r="AP17" s="60">
        <v>12.6</v>
      </c>
      <c r="AQ17" s="60">
        <v>4</v>
      </c>
      <c r="AR17" s="60">
        <v>3.1</v>
      </c>
      <c r="AS17" s="60">
        <v>12</v>
      </c>
      <c r="AT17" s="89">
        <v>31.7</v>
      </c>
      <c r="AU17" s="60">
        <v>32.4</v>
      </c>
      <c r="AV17" s="60">
        <v>20.2</v>
      </c>
      <c r="AW17" s="60">
        <v>13.7</v>
      </c>
    </row>
    <row r="18" ht="12.75"/>
    <row r="19" ht="27">
      <c r="A19" s="28" t="s">
        <v>324</v>
      </c>
    </row>
    <row r="20" ht="12.75"/>
    <row r="21" ht="12.75"/>
  </sheetData>
  <printOptions/>
  <pageMargins left="0.75" right="0.75" top="1" bottom="1" header="0.5" footer="0.5"/>
  <pageSetup fitToHeight="1" fitToWidth="1" horizontalDpi="300" verticalDpi="300" orientation="landscape" paperSize="9" scale="43" r:id="rId1"/>
</worksheet>
</file>

<file path=xl/worksheets/sheet11.xml><?xml version="1.0" encoding="utf-8"?>
<worksheet xmlns="http://schemas.openxmlformats.org/spreadsheetml/2006/main" xmlns:r="http://schemas.openxmlformats.org/officeDocument/2006/relationships">
  <sheetPr>
    <tabColor indexed="50"/>
    <pageSetUpPr fitToPage="1"/>
  </sheetPr>
  <dimension ref="A2:AT24"/>
  <sheetViews>
    <sheetView workbookViewId="0" topLeftCell="A1">
      <pane xSplit="1" ySplit="2" topLeftCell="X3" activePane="bottomRight" state="frozen"/>
      <selection pane="topLeft" activeCell="V51" sqref="V51"/>
      <selection pane="topRight" activeCell="V51" sqref="V51"/>
      <selection pane="bottomLeft" activeCell="V51" sqref="V51"/>
      <selection pane="bottomRight" activeCell="AF12" sqref="AF12"/>
    </sheetView>
  </sheetViews>
  <sheetFormatPr defaultColWidth="9.140625" defaultRowHeight="12.75" zeroHeight="1" outlineLevelCol="1"/>
  <cols>
    <col min="1" max="1" width="39.140625" style="23" customWidth="1"/>
    <col min="2" max="6" width="9.140625" style="23" hidden="1" customWidth="1" outlineLevel="1"/>
    <col min="7" max="7" width="0" style="23" hidden="1" customWidth="1" collapsed="1"/>
    <col min="8" max="26" width="0" style="23" hidden="1" customWidth="1"/>
    <col min="27" max="36" width="9.140625" style="23" customWidth="1"/>
    <col min="37" max="16384" width="0" style="23" hidden="1" customWidth="1"/>
  </cols>
  <sheetData>
    <row r="1" ht="12.75"/>
    <row r="2" spans="1:46" ht="12.75" customHeight="1">
      <c r="A2" s="30" t="s">
        <v>403</v>
      </c>
      <c r="B2" s="7" t="s">
        <v>20</v>
      </c>
      <c r="C2" s="7" t="s">
        <v>21</v>
      </c>
      <c r="D2" s="7" t="s">
        <v>22</v>
      </c>
      <c r="E2" s="6" t="s">
        <v>23</v>
      </c>
      <c r="F2" s="6" t="s">
        <v>24</v>
      </c>
      <c r="G2" s="7" t="s">
        <v>25</v>
      </c>
      <c r="H2" s="7" t="s">
        <v>26</v>
      </c>
      <c r="I2" s="7" t="s">
        <v>27</v>
      </c>
      <c r="J2" s="6" t="s">
        <v>28</v>
      </c>
      <c r="K2" s="6" t="s">
        <v>29</v>
      </c>
      <c r="L2" s="7" t="s">
        <v>30</v>
      </c>
      <c r="M2" s="7" t="s">
        <v>31</v>
      </c>
      <c r="N2" s="7" t="s">
        <v>32</v>
      </c>
      <c r="O2" s="6" t="s">
        <v>275</v>
      </c>
      <c r="P2" s="6" t="s">
        <v>276</v>
      </c>
      <c r="Q2" s="7" t="s">
        <v>278</v>
      </c>
      <c r="R2" s="7" t="s">
        <v>280</v>
      </c>
      <c r="S2" s="7" t="s">
        <v>287</v>
      </c>
      <c r="T2" s="6" t="s">
        <v>289</v>
      </c>
      <c r="U2" s="6" t="s">
        <v>290</v>
      </c>
      <c r="V2" s="7" t="s">
        <v>299</v>
      </c>
      <c r="W2" s="7" t="s">
        <v>300</v>
      </c>
      <c r="X2" s="7" t="s">
        <v>301</v>
      </c>
      <c r="Y2" s="6" t="s">
        <v>302</v>
      </c>
      <c r="Z2" s="6" t="s">
        <v>303</v>
      </c>
      <c r="AA2" s="7" t="s">
        <v>341</v>
      </c>
      <c r="AB2" s="7" t="s">
        <v>342</v>
      </c>
      <c r="AC2" s="7" t="s">
        <v>343</v>
      </c>
      <c r="AD2" s="6" t="s">
        <v>344</v>
      </c>
      <c r="AE2" s="6" t="s">
        <v>345</v>
      </c>
      <c r="AF2" s="7" t="s">
        <v>491</v>
      </c>
      <c r="AG2" s="7" t="s">
        <v>494</v>
      </c>
      <c r="AH2" s="7" t="s">
        <v>496</v>
      </c>
      <c r="AI2" s="38"/>
      <c r="AJ2" s="38"/>
      <c r="AK2" s="37"/>
      <c r="AL2" s="37"/>
      <c r="AM2" s="37"/>
      <c r="AN2" s="38"/>
      <c r="AO2" s="38"/>
      <c r="AP2" s="37"/>
      <c r="AQ2" s="37"/>
      <c r="AR2" s="37"/>
      <c r="AS2" s="38"/>
      <c r="AT2" s="38"/>
    </row>
    <row r="3" spans="1:34" ht="12.75" customHeight="1">
      <c r="A3" s="215"/>
      <c r="B3" s="37"/>
      <c r="C3" s="37"/>
      <c r="D3" s="37"/>
      <c r="E3" s="38"/>
      <c r="F3" s="38"/>
      <c r="G3" s="37"/>
      <c r="H3" s="37"/>
      <c r="I3" s="37"/>
      <c r="J3" s="38"/>
      <c r="K3" s="38"/>
      <c r="L3" s="37"/>
      <c r="M3" s="37"/>
      <c r="N3" s="37"/>
      <c r="O3" s="38"/>
      <c r="P3" s="38"/>
      <c r="Q3" s="37"/>
      <c r="R3" s="37"/>
      <c r="S3" s="37"/>
      <c r="T3" s="38"/>
      <c r="U3" s="38"/>
      <c r="V3" s="37"/>
      <c r="W3" s="37"/>
      <c r="X3" s="37"/>
      <c r="Y3" s="38"/>
      <c r="Z3" s="38"/>
      <c r="AA3" s="37"/>
      <c r="AB3" s="37"/>
      <c r="AC3" s="37"/>
      <c r="AD3" s="38"/>
      <c r="AE3" s="38"/>
      <c r="AF3" s="37"/>
      <c r="AG3" s="37"/>
      <c r="AH3" s="37"/>
    </row>
    <row r="4" spans="1:46" ht="12.75">
      <c r="A4" s="31" t="s">
        <v>76</v>
      </c>
      <c r="B4" s="60">
        <v>5658</v>
      </c>
      <c r="C4" s="60">
        <v>3565</v>
      </c>
      <c r="D4" s="60">
        <v>3348</v>
      </c>
      <c r="E4" s="60">
        <v>4433</v>
      </c>
      <c r="F4" s="89">
        <v>17004</v>
      </c>
      <c r="G4" s="60">
        <v>5816</v>
      </c>
      <c r="H4" s="60">
        <v>3687</v>
      </c>
      <c r="I4" s="60">
        <v>3541</v>
      </c>
      <c r="J4" s="60">
        <v>4670</v>
      </c>
      <c r="K4" s="89">
        <v>17714</v>
      </c>
      <c r="L4" s="60">
        <v>5818</v>
      </c>
      <c r="M4" s="60">
        <v>3686</v>
      </c>
      <c r="N4" s="60">
        <v>3647</v>
      </c>
      <c r="O4" s="60">
        <v>4127</v>
      </c>
      <c r="P4" s="89">
        <v>17278</v>
      </c>
      <c r="Q4" s="60">
        <v>4391</v>
      </c>
      <c r="R4" s="60">
        <v>3024</v>
      </c>
      <c r="S4" s="60">
        <v>2752</v>
      </c>
      <c r="T4" s="60">
        <v>4794</v>
      </c>
      <c r="U4" s="89">
        <v>14961</v>
      </c>
      <c r="V4" s="60">
        <v>4860</v>
      </c>
      <c r="W4" s="60">
        <v>3591</v>
      </c>
      <c r="X4" s="60">
        <v>2862</v>
      </c>
      <c r="Y4" s="60">
        <v>3827</v>
      </c>
      <c r="Z4" s="89">
        <v>15140</v>
      </c>
      <c r="AA4" s="60">
        <v>4466</v>
      </c>
      <c r="AB4" s="60">
        <v>2085</v>
      </c>
      <c r="AC4" s="60">
        <v>3557</v>
      </c>
      <c r="AD4" s="60">
        <v>4805</v>
      </c>
      <c r="AE4" s="89">
        <v>14913</v>
      </c>
      <c r="AF4" s="60">
        <v>5006</v>
      </c>
      <c r="AG4" s="239">
        <v>2649</v>
      </c>
      <c r="AH4" s="239">
        <v>2488</v>
      </c>
      <c r="AI4" s="228"/>
      <c r="AJ4" s="228"/>
      <c r="AK4" s="60"/>
      <c r="AL4" s="60"/>
      <c r="AM4" s="60"/>
      <c r="AN4" s="60"/>
      <c r="AO4" s="228"/>
      <c r="AP4" s="60"/>
      <c r="AQ4" s="60"/>
      <c r="AR4" s="60"/>
      <c r="AS4" s="60"/>
      <c r="AT4" s="228"/>
    </row>
    <row r="5" spans="1:46" s="24" customFormat="1" ht="12.75">
      <c r="A5" s="29" t="s">
        <v>74</v>
      </c>
      <c r="B5" s="61">
        <v>908</v>
      </c>
      <c r="C5" s="61">
        <v>401</v>
      </c>
      <c r="D5" s="61">
        <v>379</v>
      </c>
      <c r="E5" s="61">
        <v>838</v>
      </c>
      <c r="F5" s="90">
        <v>2526</v>
      </c>
      <c r="G5" s="61">
        <v>898</v>
      </c>
      <c r="H5" s="61">
        <v>417</v>
      </c>
      <c r="I5" s="61">
        <v>351</v>
      </c>
      <c r="J5" s="61">
        <v>904</v>
      </c>
      <c r="K5" s="90">
        <v>2570</v>
      </c>
      <c r="L5" s="61">
        <v>895</v>
      </c>
      <c r="M5" s="61">
        <v>348</v>
      </c>
      <c r="N5" s="61">
        <v>320</v>
      </c>
      <c r="O5" s="61">
        <v>823</v>
      </c>
      <c r="P5" s="90">
        <v>2386</v>
      </c>
      <c r="Q5" s="61">
        <v>694</v>
      </c>
      <c r="R5" s="61">
        <v>404</v>
      </c>
      <c r="S5" s="61">
        <v>376</v>
      </c>
      <c r="T5" s="61">
        <v>916</v>
      </c>
      <c r="U5" s="90">
        <v>2390</v>
      </c>
      <c r="V5" s="61">
        <v>903</v>
      </c>
      <c r="W5" s="61">
        <v>426</v>
      </c>
      <c r="X5" s="61">
        <v>404</v>
      </c>
      <c r="Y5" s="61">
        <v>694</v>
      </c>
      <c r="Z5" s="90">
        <v>2427</v>
      </c>
      <c r="AA5" s="61">
        <v>601</v>
      </c>
      <c r="AB5" s="61">
        <v>172</v>
      </c>
      <c r="AC5" s="61">
        <v>285</v>
      </c>
      <c r="AD5" s="61">
        <v>710</v>
      </c>
      <c r="AE5" s="90">
        <v>1768</v>
      </c>
      <c r="AF5" s="61">
        <v>840</v>
      </c>
      <c r="AG5" s="240">
        <v>390</v>
      </c>
      <c r="AH5" s="240">
        <v>259</v>
      </c>
      <c r="AI5" s="229"/>
      <c r="AJ5" s="229"/>
      <c r="AK5" s="61"/>
      <c r="AL5" s="61"/>
      <c r="AM5" s="61"/>
      <c r="AN5" s="61"/>
      <c r="AO5" s="229"/>
      <c r="AP5" s="61"/>
      <c r="AQ5" s="61"/>
      <c r="AR5" s="61"/>
      <c r="AS5" s="61"/>
      <c r="AT5" s="229"/>
    </row>
    <row r="6" spans="1:34" ht="12.75" customHeight="1">
      <c r="A6" s="33"/>
      <c r="B6" s="15"/>
      <c r="F6" s="34"/>
      <c r="G6" s="15"/>
      <c r="K6" s="34"/>
      <c r="L6" s="15"/>
      <c r="P6" s="34"/>
      <c r="Q6" s="15"/>
      <c r="U6" s="34"/>
      <c r="V6" s="15"/>
      <c r="Z6" s="34"/>
      <c r="AA6" s="15"/>
      <c r="AE6" s="34"/>
      <c r="AF6" s="15"/>
      <c r="AG6" s="15"/>
      <c r="AH6" s="15"/>
    </row>
    <row r="7" spans="1:34" ht="12.75" customHeight="1">
      <c r="A7" s="33"/>
      <c r="B7" s="15"/>
      <c r="F7" s="34"/>
      <c r="G7" s="15"/>
      <c r="K7" s="34"/>
      <c r="L7" s="15"/>
      <c r="P7" s="34"/>
      <c r="Q7" s="15"/>
      <c r="U7" s="34"/>
      <c r="V7" s="15"/>
      <c r="Z7" s="34"/>
      <c r="AA7" s="15"/>
      <c r="AE7" s="34"/>
      <c r="AF7" s="15"/>
      <c r="AG7" s="15"/>
      <c r="AH7" s="15"/>
    </row>
    <row r="8" spans="1:46" ht="12.75" customHeight="1">
      <c r="A8" s="30" t="s">
        <v>402</v>
      </c>
      <c r="B8" s="7" t="s">
        <v>20</v>
      </c>
      <c r="C8" s="7" t="s">
        <v>21</v>
      </c>
      <c r="D8" s="7" t="s">
        <v>22</v>
      </c>
      <c r="E8" s="6" t="s">
        <v>23</v>
      </c>
      <c r="F8" s="6" t="s">
        <v>24</v>
      </c>
      <c r="G8" s="7" t="s">
        <v>25</v>
      </c>
      <c r="H8" s="7" t="s">
        <v>26</v>
      </c>
      <c r="I8" s="7" t="s">
        <v>27</v>
      </c>
      <c r="J8" s="6" t="s">
        <v>28</v>
      </c>
      <c r="K8" s="6" t="s">
        <v>29</v>
      </c>
      <c r="L8" s="7" t="s">
        <v>30</v>
      </c>
      <c r="M8" s="7" t="s">
        <v>31</v>
      </c>
      <c r="N8" s="7" t="s">
        <v>32</v>
      </c>
      <c r="O8" s="6" t="s">
        <v>275</v>
      </c>
      <c r="P8" s="6" t="s">
        <v>276</v>
      </c>
      <c r="Q8" s="7" t="s">
        <v>278</v>
      </c>
      <c r="R8" s="7" t="s">
        <v>280</v>
      </c>
      <c r="S8" s="7" t="s">
        <v>287</v>
      </c>
      <c r="T8" s="6" t="s">
        <v>289</v>
      </c>
      <c r="U8" s="6" t="s">
        <v>290</v>
      </c>
      <c r="V8" s="7" t="s">
        <v>299</v>
      </c>
      <c r="W8" s="7" t="s">
        <v>300</v>
      </c>
      <c r="X8" s="7" t="s">
        <v>301</v>
      </c>
      <c r="Y8" s="6" t="s">
        <v>302</v>
      </c>
      <c r="Z8" s="6" t="s">
        <v>303</v>
      </c>
      <c r="AA8" s="7" t="s">
        <v>341</v>
      </c>
      <c r="AB8" s="7" t="s">
        <v>342</v>
      </c>
      <c r="AC8" s="7" t="s">
        <v>343</v>
      </c>
      <c r="AD8" s="6" t="s">
        <v>344</v>
      </c>
      <c r="AE8" s="6" t="s">
        <v>345</v>
      </c>
      <c r="AF8" s="7" t="s">
        <v>491</v>
      </c>
      <c r="AG8" s="7" t="s">
        <v>494</v>
      </c>
      <c r="AH8" s="7" t="s">
        <v>496</v>
      </c>
      <c r="AI8" s="38"/>
      <c r="AJ8" s="38"/>
      <c r="AK8" s="37"/>
      <c r="AL8" s="37"/>
      <c r="AM8" s="37"/>
      <c r="AN8" s="38"/>
      <c r="AO8" s="38"/>
      <c r="AP8" s="37"/>
      <c r="AQ8" s="37"/>
      <c r="AR8" s="37"/>
      <c r="AS8" s="38"/>
      <c r="AT8" s="38"/>
    </row>
    <row r="9" spans="1:34" ht="12.75">
      <c r="A9" s="215"/>
      <c r="B9" s="37"/>
      <c r="C9" s="37"/>
      <c r="D9" s="37"/>
      <c r="E9" s="38"/>
      <c r="F9" s="38"/>
      <c r="G9" s="37"/>
      <c r="H9" s="37"/>
      <c r="I9" s="37"/>
      <c r="J9" s="38"/>
      <c r="K9" s="38"/>
      <c r="L9" s="37"/>
      <c r="M9" s="37"/>
      <c r="N9" s="37"/>
      <c r="O9" s="38"/>
      <c r="P9" s="38"/>
      <c r="Q9" s="37"/>
      <c r="R9" s="37"/>
      <c r="S9" s="37"/>
      <c r="T9" s="38"/>
      <c r="U9" s="38"/>
      <c r="V9" s="37"/>
      <c r="W9" s="37"/>
      <c r="X9" s="37"/>
      <c r="Y9" s="38"/>
      <c r="Z9" s="38"/>
      <c r="AA9" s="37"/>
      <c r="AB9" s="37"/>
      <c r="AC9" s="37"/>
      <c r="AD9" s="38"/>
      <c r="AE9" s="38"/>
      <c r="AF9" s="37"/>
      <c r="AG9" s="37"/>
      <c r="AH9" s="37"/>
    </row>
    <row r="10" spans="1:46" ht="12.75">
      <c r="A10" s="31" t="s">
        <v>75</v>
      </c>
      <c r="B10" s="60">
        <v>2.3</v>
      </c>
      <c r="C10" s="60">
        <v>3.4</v>
      </c>
      <c r="D10" s="60">
        <v>3.8</v>
      </c>
      <c r="E10" s="60">
        <v>3.1</v>
      </c>
      <c r="F10" s="89">
        <v>3</v>
      </c>
      <c r="G10" s="60">
        <v>2.49</v>
      </c>
      <c r="H10" s="60">
        <v>3.63</v>
      </c>
      <c r="I10" s="60">
        <v>3.48</v>
      </c>
      <c r="J10" s="60">
        <v>2.87</v>
      </c>
      <c r="K10" s="89">
        <v>3.03</v>
      </c>
      <c r="L10" s="60">
        <v>2.53</v>
      </c>
      <c r="M10" s="60">
        <v>3.53</v>
      </c>
      <c r="N10" s="60">
        <v>3.61</v>
      </c>
      <c r="O10" s="60">
        <v>3.35</v>
      </c>
      <c r="P10" s="89">
        <v>3.16</v>
      </c>
      <c r="Q10" s="60">
        <v>3.22</v>
      </c>
      <c r="R10" s="60">
        <v>4.31</v>
      </c>
      <c r="S10" s="60">
        <v>4.8</v>
      </c>
      <c r="T10" s="60">
        <v>3.08</v>
      </c>
      <c r="U10" s="89">
        <v>3.68</v>
      </c>
      <c r="V10" s="60">
        <v>3.04</v>
      </c>
      <c r="W10" s="60">
        <v>3.91</v>
      </c>
      <c r="X10" s="60">
        <v>5.07</v>
      </c>
      <c r="Y10" s="60">
        <v>4.06</v>
      </c>
      <c r="Z10" s="89">
        <v>3.89</v>
      </c>
      <c r="AA10" s="60">
        <v>3.66</v>
      </c>
      <c r="AB10" s="60">
        <v>6.67</v>
      </c>
      <c r="AC10" s="60">
        <v>4.18</v>
      </c>
      <c r="AD10" s="60">
        <v>3.9</v>
      </c>
      <c r="AE10" s="89">
        <v>4.4</v>
      </c>
      <c r="AF10" s="60">
        <v>4.07</v>
      </c>
      <c r="AG10" s="228">
        <v>6.72</v>
      </c>
      <c r="AH10" s="228">
        <v>5.5</v>
      </c>
      <c r="AI10" s="228"/>
      <c r="AJ10" s="228"/>
      <c r="AK10" s="60"/>
      <c r="AL10" s="60"/>
      <c r="AM10" s="60"/>
      <c r="AN10" s="60"/>
      <c r="AO10" s="228"/>
      <c r="AP10" s="60"/>
      <c r="AQ10" s="60"/>
      <c r="AR10" s="60"/>
      <c r="AS10" s="60"/>
      <c r="AT10" s="228"/>
    </row>
    <row r="11" spans="2:14" ht="12.75">
      <c r="B11" s="3"/>
      <c r="C11" s="3"/>
      <c r="D11" s="3"/>
      <c r="E11" s="3"/>
      <c r="F11" s="3"/>
      <c r="G11" s="3"/>
      <c r="H11" s="3"/>
      <c r="I11" s="3"/>
      <c r="J11" s="3"/>
      <c r="K11" s="3"/>
      <c r="L11" s="3"/>
      <c r="M11" s="3"/>
      <c r="N11" s="3"/>
    </row>
    <row r="12" spans="1:14" ht="25.5">
      <c r="A12" s="33" t="s">
        <v>77</v>
      </c>
      <c r="B12" s="15"/>
      <c r="C12" s="15"/>
      <c r="D12" s="15"/>
      <c r="E12" s="15"/>
      <c r="F12" s="15"/>
      <c r="G12" s="15"/>
      <c r="H12" s="15"/>
      <c r="I12" s="15"/>
      <c r="J12" s="15"/>
      <c r="K12" s="15"/>
      <c r="L12" s="15"/>
      <c r="M12" s="15"/>
      <c r="N12" s="15"/>
    </row>
    <row r="13" ht="12.75"/>
    <row r="14" ht="12.75"/>
    <row r="15" ht="12.75" hidden="1"/>
    <row r="16" ht="12.75" hidden="1"/>
    <row r="17" ht="12.75" hidden="1"/>
    <row r="18" ht="12.75" hidden="1"/>
    <row r="19" ht="12.75" hidden="1"/>
    <row r="20" ht="12.75" hidden="1"/>
    <row r="21" ht="12.75" hidden="1"/>
    <row r="22" ht="12.75" hidden="1"/>
    <row r="23" ht="12.75" hidden="1"/>
    <row r="24" ht="12.75" hidden="1">
      <c r="E24" s="36"/>
    </row>
  </sheetData>
  <printOptions/>
  <pageMargins left="0.75" right="0.75" top="1" bottom="1" header="0.5" footer="0.5"/>
  <pageSetup fitToHeight="1" fitToWidth="1" horizontalDpi="300" verticalDpi="300" orientation="landscape" paperSize="9" r:id="rId1"/>
</worksheet>
</file>

<file path=xl/worksheets/sheet12.xml><?xml version="1.0" encoding="utf-8"?>
<worksheet xmlns="http://schemas.openxmlformats.org/spreadsheetml/2006/main" xmlns:r="http://schemas.openxmlformats.org/officeDocument/2006/relationships">
  <sheetPr>
    <tabColor indexed="52"/>
    <pageSetUpPr fitToPage="1"/>
  </sheetPr>
  <dimension ref="A1:AW50"/>
  <sheetViews>
    <sheetView workbookViewId="0" topLeftCell="A1">
      <pane xSplit="1" ySplit="1" topLeftCell="AU2" activePane="bottomRight" state="frozen"/>
      <selection pane="topLeft" activeCell="V51" sqref="V51"/>
      <selection pane="topRight" activeCell="V51" sqref="V51"/>
      <selection pane="bottomLeft" activeCell="V51" sqref="V51"/>
      <selection pane="bottomRight" activeCell="AX34" sqref="AX34"/>
    </sheetView>
  </sheetViews>
  <sheetFormatPr defaultColWidth="9.140625" defaultRowHeight="12.75" zeroHeight="1" outlineLevelCol="1"/>
  <cols>
    <col min="1" max="1" width="65.421875" style="94" customWidth="1"/>
    <col min="2" max="8" width="11.8515625" style="94" hidden="1" customWidth="1" outlineLevel="1"/>
    <col min="9" max="21" width="11.57421875" style="94" hidden="1" customWidth="1" outlineLevel="1"/>
    <col min="22" max="22" width="11.57421875" style="94" customWidth="1" collapsed="1"/>
    <col min="23" max="49" width="11.57421875" style="94" customWidth="1"/>
    <col min="50" max="51" width="9.140625" style="94" customWidth="1"/>
    <col min="52" max="16384" width="0" style="94" hidden="1" customWidth="1"/>
  </cols>
  <sheetData>
    <row r="1" spans="1:49" ht="25.5">
      <c r="A1" s="92" t="s">
        <v>78</v>
      </c>
      <c r="B1" s="93" t="s">
        <v>0</v>
      </c>
      <c r="C1" s="93" t="s">
        <v>1</v>
      </c>
      <c r="D1" s="93" t="s">
        <v>2</v>
      </c>
      <c r="E1" s="93" t="s">
        <v>3</v>
      </c>
      <c r="F1" s="93" t="s">
        <v>253</v>
      </c>
      <c r="G1" s="93" t="s">
        <v>10</v>
      </c>
      <c r="H1" s="93" t="s">
        <v>11</v>
      </c>
      <c r="I1" s="93" t="s">
        <v>12</v>
      </c>
      <c r="J1" s="93" t="s">
        <v>13</v>
      </c>
      <c r="K1" s="93" t="s">
        <v>254</v>
      </c>
      <c r="L1" s="93" t="s">
        <v>15</v>
      </c>
      <c r="M1" s="93" t="s">
        <v>16</v>
      </c>
      <c r="N1" s="93" t="s">
        <v>17</v>
      </c>
      <c r="O1" s="93" t="s">
        <v>18</v>
      </c>
      <c r="P1" s="93" t="s">
        <v>255</v>
      </c>
      <c r="Q1" s="93" t="s">
        <v>20</v>
      </c>
      <c r="R1" s="93" t="s">
        <v>21</v>
      </c>
      <c r="S1" s="93" t="s">
        <v>22</v>
      </c>
      <c r="T1" s="93" t="s">
        <v>23</v>
      </c>
      <c r="U1" s="93" t="s">
        <v>230</v>
      </c>
      <c r="V1" s="93" t="s">
        <v>25</v>
      </c>
      <c r="W1" s="93" t="s">
        <v>26</v>
      </c>
      <c r="X1" s="93" t="s">
        <v>27</v>
      </c>
      <c r="Y1" s="93" t="s">
        <v>28</v>
      </c>
      <c r="Z1" s="93" t="s">
        <v>252</v>
      </c>
      <c r="AA1" s="93" t="s">
        <v>30</v>
      </c>
      <c r="AB1" s="93" t="s">
        <v>31</v>
      </c>
      <c r="AC1" s="93" t="s">
        <v>32</v>
      </c>
      <c r="AD1" s="93" t="s">
        <v>275</v>
      </c>
      <c r="AE1" s="93" t="s">
        <v>311</v>
      </c>
      <c r="AF1" s="93" t="s">
        <v>278</v>
      </c>
      <c r="AG1" s="93" t="s">
        <v>280</v>
      </c>
      <c r="AH1" s="93" t="s">
        <v>287</v>
      </c>
      <c r="AI1" s="93" t="s">
        <v>289</v>
      </c>
      <c r="AJ1" s="93" t="s">
        <v>312</v>
      </c>
      <c r="AK1" s="93" t="s">
        <v>299</v>
      </c>
      <c r="AL1" s="93" t="s">
        <v>300</v>
      </c>
      <c r="AM1" s="93" t="s">
        <v>301</v>
      </c>
      <c r="AN1" s="93" t="s">
        <v>302</v>
      </c>
      <c r="AO1" s="93" t="s">
        <v>303</v>
      </c>
      <c r="AP1" s="93" t="s">
        <v>341</v>
      </c>
      <c r="AQ1" s="93" t="s">
        <v>342</v>
      </c>
      <c r="AR1" s="93" t="s">
        <v>343</v>
      </c>
      <c r="AS1" s="93" t="s">
        <v>344</v>
      </c>
      <c r="AT1" s="93" t="s">
        <v>345</v>
      </c>
      <c r="AU1" s="93" t="s">
        <v>491</v>
      </c>
      <c r="AV1" s="93" t="s">
        <v>494</v>
      </c>
      <c r="AW1" s="93" t="s">
        <v>496</v>
      </c>
    </row>
    <row r="2" ht="12.75" customHeight="1"/>
    <row r="3" ht="12.75" customHeight="1">
      <c r="A3" s="221" t="s">
        <v>439</v>
      </c>
    </row>
    <row r="4" spans="1:49" ht="12.75">
      <c r="A4" s="95" t="s">
        <v>79</v>
      </c>
      <c r="B4" s="91">
        <v>305896</v>
      </c>
      <c r="C4" s="91">
        <v>261656</v>
      </c>
      <c r="D4" s="91">
        <v>290646</v>
      </c>
      <c r="E4" s="91">
        <v>316571</v>
      </c>
      <c r="F4" s="96">
        <v>1174769</v>
      </c>
      <c r="G4" s="91">
        <v>291799</v>
      </c>
      <c r="H4" s="91">
        <v>286520</v>
      </c>
      <c r="I4" s="91">
        <v>258271</v>
      </c>
      <c r="J4" s="91">
        <v>323067</v>
      </c>
      <c r="K4" s="96">
        <v>1159657</v>
      </c>
      <c r="L4" s="91">
        <v>338633</v>
      </c>
      <c r="M4" s="91">
        <v>354146</v>
      </c>
      <c r="N4" s="91">
        <v>356108</v>
      </c>
      <c r="O4" s="91">
        <v>455151</v>
      </c>
      <c r="P4" s="96">
        <v>1504038</v>
      </c>
      <c r="Q4" s="91">
        <v>472757</v>
      </c>
      <c r="R4" s="91">
        <v>424077</v>
      </c>
      <c r="S4" s="91">
        <v>452351</v>
      </c>
      <c r="T4" s="91">
        <v>606645</v>
      </c>
      <c r="U4" s="96">
        <v>1955830</v>
      </c>
      <c r="V4" s="91">
        <v>571229</v>
      </c>
      <c r="W4" s="91">
        <v>545054</v>
      </c>
      <c r="X4" s="91">
        <v>585759</v>
      </c>
      <c r="Y4" s="91">
        <v>753122</v>
      </c>
      <c r="Z4" s="96">
        <v>2455164</v>
      </c>
      <c r="AA4" s="91">
        <v>798669</v>
      </c>
      <c r="AB4" s="91">
        <v>702169</v>
      </c>
      <c r="AC4" s="91">
        <v>762307</v>
      </c>
      <c r="AD4" s="91">
        <f>AE4-AC4-AB4-AA4</f>
        <v>627916</v>
      </c>
      <c r="AE4" s="96">
        <v>2891061</v>
      </c>
      <c r="AF4" s="91">
        <v>515836</v>
      </c>
      <c r="AG4" s="91">
        <v>606556</v>
      </c>
      <c r="AH4" s="91">
        <v>685133</v>
      </c>
      <c r="AI4" s="91">
        <v>786426</v>
      </c>
      <c r="AJ4" s="96">
        <v>2593951</v>
      </c>
      <c r="AK4" s="91">
        <v>786128</v>
      </c>
      <c r="AL4" s="91">
        <v>920467</v>
      </c>
      <c r="AM4" s="91">
        <v>976459</v>
      </c>
      <c r="AN4" s="91">
        <v>852030</v>
      </c>
      <c r="AO4" s="96">
        <v>3535084</v>
      </c>
      <c r="AP4" s="91">
        <v>632575</v>
      </c>
      <c r="AQ4" s="91">
        <v>698573</v>
      </c>
      <c r="AR4" s="91">
        <v>921994</v>
      </c>
      <c r="AS4" s="91">
        <v>980303</v>
      </c>
      <c r="AT4" s="96">
        <v>3233445</v>
      </c>
      <c r="AU4" s="91">
        <v>866224</v>
      </c>
      <c r="AV4" s="91">
        <v>1048407</v>
      </c>
      <c r="AW4" s="91">
        <v>1181934</v>
      </c>
    </row>
    <row r="5" spans="1:49" ht="12.75">
      <c r="A5" s="97" t="s">
        <v>80</v>
      </c>
      <c r="B5" s="91">
        <v>3983</v>
      </c>
      <c r="C5" s="91">
        <v>-1134</v>
      </c>
      <c r="D5" s="91">
        <v>2880</v>
      </c>
      <c r="E5" s="91">
        <v>9645</v>
      </c>
      <c r="F5" s="96">
        <v>15374</v>
      </c>
      <c r="G5" s="91">
        <v>1443</v>
      </c>
      <c r="H5" s="91">
        <v>5750</v>
      </c>
      <c r="I5" s="91">
        <v>-1097</v>
      </c>
      <c r="J5" s="91">
        <v>1177</v>
      </c>
      <c r="K5" s="96">
        <v>7273</v>
      </c>
      <c r="L5" s="91">
        <v>2580</v>
      </c>
      <c r="M5" s="91">
        <v>2891</v>
      </c>
      <c r="N5" s="91">
        <v>11636</v>
      </c>
      <c r="O5" s="91">
        <v>2894</v>
      </c>
      <c r="P5" s="96">
        <v>20001</v>
      </c>
      <c r="Q5" s="91">
        <v>3823</v>
      </c>
      <c r="R5" s="91">
        <v>2465</v>
      </c>
      <c r="S5" s="91">
        <v>2467</v>
      </c>
      <c r="T5" s="91">
        <v>7371</v>
      </c>
      <c r="U5" s="96">
        <v>16126</v>
      </c>
      <c r="V5" s="91">
        <v>3141</v>
      </c>
      <c r="W5" s="91">
        <v>6379</v>
      </c>
      <c r="X5" s="91">
        <v>3680</v>
      </c>
      <c r="Y5" s="91">
        <v>5250</v>
      </c>
      <c r="Z5" s="96">
        <v>18450</v>
      </c>
      <c r="AA5" s="91">
        <v>83671</v>
      </c>
      <c r="AB5" s="91">
        <v>4683</v>
      </c>
      <c r="AC5" s="91">
        <v>3484</v>
      </c>
      <c r="AD5" s="91">
        <f aca="true" t="shared" si="0" ref="AD5:AD49">AE5-AC5-AB5-AA5</f>
        <v>9250</v>
      </c>
      <c r="AE5" s="96">
        <v>101088</v>
      </c>
      <c r="AF5" s="91">
        <v>17345</v>
      </c>
      <c r="AG5" s="91">
        <v>2469</v>
      </c>
      <c r="AH5" s="91">
        <v>24157</v>
      </c>
      <c r="AI5" s="91">
        <v>31092</v>
      </c>
      <c r="AJ5" s="96">
        <v>75063</v>
      </c>
      <c r="AK5" s="91">
        <v>12434</v>
      </c>
      <c r="AL5" s="91">
        <v>10757</v>
      </c>
      <c r="AM5" s="91">
        <v>-11549</v>
      </c>
      <c r="AN5" s="91">
        <v>7930</v>
      </c>
      <c r="AO5" s="96">
        <v>19572</v>
      </c>
      <c r="AP5" s="91">
        <v>15484</v>
      </c>
      <c r="AQ5" s="91">
        <v>57204</v>
      </c>
      <c r="AR5" s="91">
        <v>9213</v>
      </c>
      <c r="AS5" s="91">
        <v>56305</v>
      </c>
      <c r="AT5" s="96">
        <v>138206</v>
      </c>
      <c r="AU5" s="91">
        <v>10250</v>
      </c>
      <c r="AV5" s="91">
        <v>7018</v>
      </c>
      <c r="AW5" s="91">
        <v>4814</v>
      </c>
    </row>
    <row r="6" spans="1:49" ht="12.75">
      <c r="A6" s="98" t="s">
        <v>81</v>
      </c>
      <c r="B6" s="99">
        <v>309879</v>
      </c>
      <c r="C6" s="99">
        <v>260522</v>
      </c>
      <c r="D6" s="99">
        <v>293526</v>
      </c>
      <c r="E6" s="99">
        <v>326216</v>
      </c>
      <c r="F6" s="100">
        <v>1190143</v>
      </c>
      <c r="G6" s="99">
        <v>293242</v>
      </c>
      <c r="H6" s="99">
        <v>292270</v>
      </c>
      <c r="I6" s="99">
        <v>257174</v>
      </c>
      <c r="J6" s="99">
        <v>324244</v>
      </c>
      <c r="K6" s="100">
        <v>1166930</v>
      </c>
      <c r="L6" s="99">
        <v>341213</v>
      </c>
      <c r="M6" s="99">
        <v>357037</v>
      </c>
      <c r="N6" s="99">
        <v>367744</v>
      </c>
      <c r="O6" s="99">
        <v>458045</v>
      </c>
      <c r="P6" s="100">
        <v>1524039</v>
      </c>
      <c r="Q6" s="99">
        <v>476580</v>
      </c>
      <c r="R6" s="99">
        <v>426542</v>
      </c>
      <c r="S6" s="99">
        <v>454818</v>
      </c>
      <c r="T6" s="99">
        <v>614016</v>
      </c>
      <c r="U6" s="100">
        <v>1971956</v>
      </c>
      <c r="V6" s="99">
        <v>574370</v>
      </c>
      <c r="W6" s="99">
        <v>551433</v>
      </c>
      <c r="X6" s="99">
        <v>589439</v>
      </c>
      <c r="Y6" s="99">
        <v>758372</v>
      </c>
      <c r="Z6" s="100">
        <v>2473614</v>
      </c>
      <c r="AA6" s="99">
        <v>882340</v>
      </c>
      <c r="AB6" s="99">
        <v>706852</v>
      </c>
      <c r="AC6" s="99">
        <v>765791</v>
      </c>
      <c r="AD6" s="99">
        <f t="shared" si="0"/>
        <v>637166</v>
      </c>
      <c r="AE6" s="100">
        <v>2992149</v>
      </c>
      <c r="AF6" s="99">
        <v>533181</v>
      </c>
      <c r="AG6" s="99">
        <v>609025</v>
      </c>
      <c r="AH6" s="99">
        <v>709290</v>
      </c>
      <c r="AI6" s="99">
        <v>817518</v>
      </c>
      <c r="AJ6" s="100">
        <v>2669014</v>
      </c>
      <c r="AK6" s="99">
        <v>798562</v>
      </c>
      <c r="AL6" s="99">
        <v>931224</v>
      </c>
      <c r="AM6" s="99">
        <v>964910</v>
      </c>
      <c r="AN6" s="99">
        <v>859960</v>
      </c>
      <c r="AO6" s="100">
        <v>3554656</v>
      </c>
      <c r="AP6" s="99">
        <v>648059</v>
      </c>
      <c r="AQ6" s="99">
        <v>755777</v>
      </c>
      <c r="AR6" s="99">
        <v>931207</v>
      </c>
      <c r="AS6" s="99">
        <v>1036608</v>
      </c>
      <c r="AT6" s="100">
        <v>3371651</v>
      </c>
      <c r="AU6" s="99">
        <v>876474</v>
      </c>
      <c r="AV6" s="99">
        <v>1055425</v>
      </c>
      <c r="AW6" s="99">
        <v>1186748</v>
      </c>
    </row>
    <row r="7" ht="12.75">
      <c r="A7" s="101"/>
    </row>
    <row r="8" spans="1:49" ht="12.75">
      <c r="A8" s="95" t="s">
        <v>82</v>
      </c>
      <c r="B8" s="91">
        <v>105721</v>
      </c>
      <c r="C8" s="91">
        <v>106324</v>
      </c>
      <c r="D8" s="91">
        <v>96247</v>
      </c>
      <c r="E8" s="91">
        <v>99937</v>
      </c>
      <c r="F8" s="96">
        <v>408229</v>
      </c>
      <c r="G8" s="91">
        <v>82282</v>
      </c>
      <c r="H8" s="91">
        <v>83189</v>
      </c>
      <c r="I8" s="91">
        <v>96082</v>
      </c>
      <c r="J8" s="91">
        <v>76707</v>
      </c>
      <c r="K8" s="96">
        <v>338260</v>
      </c>
      <c r="L8" s="91">
        <v>87306</v>
      </c>
      <c r="M8" s="91">
        <v>131983</v>
      </c>
      <c r="N8" s="91">
        <v>166175</v>
      </c>
      <c r="O8" s="91">
        <v>156238</v>
      </c>
      <c r="P8" s="96">
        <v>541702</v>
      </c>
      <c r="Q8" s="91">
        <v>160219</v>
      </c>
      <c r="R8" s="91">
        <v>174374</v>
      </c>
      <c r="S8" s="91">
        <v>198732</v>
      </c>
      <c r="T8" s="91">
        <v>201644</v>
      </c>
      <c r="U8" s="96">
        <v>734969</v>
      </c>
      <c r="V8" s="91">
        <v>215747</v>
      </c>
      <c r="W8" s="91">
        <v>222442</v>
      </c>
      <c r="X8" s="91">
        <v>306369</v>
      </c>
      <c r="Y8" s="91">
        <v>303651</v>
      </c>
      <c r="Z8" s="96">
        <v>1048209</v>
      </c>
      <c r="AA8" s="91">
        <v>331849</v>
      </c>
      <c r="AB8" s="91">
        <v>335086</v>
      </c>
      <c r="AC8" s="91">
        <v>391942</v>
      </c>
      <c r="AD8" s="91">
        <f t="shared" si="0"/>
        <v>304787</v>
      </c>
      <c r="AE8" s="96">
        <v>1363664</v>
      </c>
      <c r="AF8" s="91">
        <v>286987</v>
      </c>
      <c r="AG8" s="91">
        <v>325110</v>
      </c>
      <c r="AH8" s="91">
        <v>397752</v>
      </c>
      <c r="AI8" s="91">
        <v>483056</v>
      </c>
      <c r="AJ8" s="96">
        <v>1492905</v>
      </c>
      <c r="AK8" s="91">
        <v>560972</v>
      </c>
      <c r="AL8" s="91">
        <v>568405</v>
      </c>
      <c r="AM8" s="91">
        <v>592875</v>
      </c>
      <c r="AN8" s="91">
        <v>440246</v>
      </c>
      <c r="AO8" s="96">
        <v>2162498</v>
      </c>
      <c r="AP8" s="91">
        <v>331209</v>
      </c>
      <c r="AQ8" s="91">
        <v>380712</v>
      </c>
      <c r="AR8" s="91">
        <v>560798</v>
      </c>
      <c r="AS8" s="91">
        <v>550155</v>
      </c>
      <c r="AT8" s="96">
        <v>1822874</v>
      </c>
      <c r="AU8" s="91">
        <v>573688</v>
      </c>
      <c r="AV8" s="91">
        <v>609102</v>
      </c>
      <c r="AW8" s="91">
        <v>733982</v>
      </c>
    </row>
    <row r="9" spans="1:49" ht="12.75">
      <c r="A9" s="95" t="s">
        <v>83</v>
      </c>
      <c r="B9" s="91">
        <v>9009</v>
      </c>
      <c r="C9" s="91">
        <v>15668</v>
      </c>
      <c r="D9" s="91">
        <v>17290</v>
      </c>
      <c r="E9" s="91">
        <v>21973</v>
      </c>
      <c r="F9" s="96">
        <v>63940</v>
      </c>
      <c r="G9" s="91">
        <v>11181</v>
      </c>
      <c r="H9" s="91">
        <v>16736</v>
      </c>
      <c r="I9" s="91">
        <v>19321</v>
      </c>
      <c r="J9" s="91">
        <v>19219</v>
      </c>
      <c r="K9" s="96">
        <v>66457</v>
      </c>
      <c r="L9" s="91">
        <v>13677</v>
      </c>
      <c r="M9" s="91">
        <v>28087</v>
      </c>
      <c r="N9" s="91">
        <v>28154</v>
      </c>
      <c r="O9" s="91">
        <v>25991</v>
      </c>
      <c r="P9" s="96">
        <v>95909</v>
      </c>
      <c r="Q9" s="91">
        <v>21736</v>
      </c>
      <c r="R9" s="91">
        <v>29461</v>
      </c>
      <c r="S9" s="91">
        <v>24442</v>
      </c>
      <c r="T9" s="91">
        <v>31899</v>
      </c>
      <c r="U9" s="96">
        <v>107538</v>
      </c>
      <c r="V9" s="91">
        <v>25905</v>
      </c>
      <c r="W9" s="91">
        <v>30796</v>
      </c>
      <c r="X9" s="91">
        <v>28840</v>
      </c>
      <c r="Y9" s="91">
        <v>25772</v>
      </c>
      <c r="Z9" s="96">
        <v>111313</v>
      </c>
      <c r="AA9" s="91">
        <v>25444</v>
      </c>
      <c r="AB9" s="91">
        <v>30256</v>
      </c>
      <c r="AC9" s="91">
        <v>31309</v>
      </c>
      <c r="AD9" s="91">
        <f t="shared" si="0"/>
        <v>38256</v>
      </c>
      <c r="AE9" s="96">
        <v>125265</v>
      </c>
      <c r="AF9" s="91">
        <v>27016</v>
      </c>
      <c r="AG9" s="91">
        <v>32493</v>
      </c>
      <c r="AH9" s="91">
        <v>32706</v>
      </c>
      <c r="AI9" s="91">
        <v>39036</v>
      </c>
      <c r="AJ9" s="96">
        <v>131251</v>
      </c>
      <c r="AK9" s="91">
        <v>32829</v>
      </c>
      <c r="AL9" s="91">
        <v>39259</v>
      </c>
      <c r="AM9" s="91">
        <v>36136</v>
      </c>
      <c r="AN9" s="91">
        <v>44166</v>
      </c>
      <c r="AO9" s="96">
        <v>152390</v>
      </c>
      <c r="AP9" s="91">
        <v>32475</v>
      </c>
      <c r="AQ9" s="91">
        <v>34879</v>
      </c>
      <c r="AR9" s="91">
        <v>37968</v>
      </c>
      <c r="AS9" s="91">
        <v>62295</v>
      </c>
      <c r="AT9" s="96">
        <v>167617</v>
      </c>
      <c r="AU9" s="91">
        <v>37849</v>
      </c>
      <c r="AV9" s="91">
        <v>49913</v>
      </c>
      <c r="AW9" s="91">
        <v>50808</v>
      </c>
    </row>
    <row r="10" spans="1:49" ht="12.75">
      <c r="A10" s="95" t="s">
        <v>84</v>
      </c>
      <c r="B10" s="91">
        <v>140179</v>
      </c>
      <c r="C10" s="91">
        <v>99519</v>
      </c>
      <c r="D10" s="91">
        <v>128440</v>
      </c>
      <c r="E10" s="91">
        <v>121280</v>
      </c>
      <c r="F10" s="96">
        <v>489418</v>
      </c>
      <c r="G10" s="91">
        <v>133439</v>
      </c>
      <c r="H10" s="91">
        <v>103559</v>
      </c>
      <c r="I10" s="91">
        <v>84748</v>
      </c>
      <c r="J10" s="91">
        <v>142037</v>
      </c>
      <c r="K10" s="96">
        <v>463783</v>
      </c>
      <c r="L10" s="91">
        <v>171199</v>
      </c>
      <c r="M10" s="91">
        <v>114451</v>
      </c>
      <c r="N10" s="91">
        <v>70296</v>
      </c>
      <c r="O10" s="91">
        <v>186255</v>
      </c>
      <c r="P10" s="96">
        <v>542201</v>
      </c>
      <c r="Q10" s="91">
        <v>164424</v>
      </c>
      <c r="R10" s="91">
        <v>88010</v>
      </c>
      <c r="S10" s="91">
        <v>77912</v>
      </c>
      <c r="T10" s="91">
        <v>173078</v>
      </c>
      <c r="U10" s="96">
        <v>503424</v>
      </c>
      <c r="V10" s="91">
        <v>185351</v>
      </c>
      <c r="W10" s="91">
        <v>121031</v>
      </c>
      <c r="X10" s="91">
        <v>111911</v>
      </c>
      <c r="Y10" s="91">
        <v>223362</v>
      </c>
      <c r="Z10" s="96">
        <v>641655</v>
      </c>
      <c r="AA10" s="91">
        <v>288964</v>
      </c>
      <c r="AB10" s="91">
        <v>102922</v>
      </c>
      <c r="AC10" s="91">
        <v>114513</v>
      </c>
      <c r="AD10" s="91">
        <f t="shared" si="0"/>
        <v>97124</v>
      </c>
      <c r="AE10" s="96">
        <v>603523</v>
      </c>
      <c r="AF10" s="91">
        <v>55219</v>
      </c>
      <c r="AG10" s="91">
        <v>55891</v>
      </c>
      <c r="AH10" s="91">
        <v>68211</v>
      </c>
      <c r="AI10" s="91">
        <v>112719</v>
      </c>
      <c r="AJ10" s="96">
        <v>292040</v>
      </c>
      <c r="AK10" s="91">
        <v>74538</v>
      </c>
      <c r="AL10" s="91">
        <v>103234</v>
      </c>
      <c r="AM10" s="91">
        <v>120868</v>
      </c>
      <c r="AN10" s="91">
        <v>131462</v>
      </c>
      <c r="AO10" s="96">
        <v>430102</v>
      </c>
      <c r="AP10" s="91">
        <v>117454</v>
      </c>
      <c r="AQ10" s="91">
        <v>117812</v>
      </c>
      <c r="AR10" s="91">
        <v>161625</v>
      </c>
      <c r="AS10" s="91">
        <v>132342</v>
      </c>
      <c r="AT10" s="96">
        <v>529233</v>
      </c>
      <c r="AU10" s="91">
        <v>90103</v>
      </c>
      <c r="AV10" s="91">
        <v>80803</v>
      </c>
      <c r="AW10" s="91">
        <v>97419</v>
      </c>
    </row>
    <row r="11" spans="1:49" ht="12.75">
      <c r="A11" s="102" t="s">
        <v>85</v>
      </c>
      <c r="B11" s="103">
        <v>254909</v>
      </c>
      <c r="C11" s="103">
        <v>221511</v>
      </c>
      <c r="D11" s="103">
        <v>241977</v>
      </c>
      <c r="E11" s="103">
        <v>243190</v>
      </c>
      <c r="F11" s="104">
        <v>961587</v>
      </c>
      <c r="G11" s="103">
        <v>226902</v>
      </c>
      <c r="H11" s="103">
        <v>203484</v>
      </c>
      <c r="I11" s="103">
        <v>200151</v>
      </c>
      <c r="J11" s="103">
        <v>237963</v>
      </c>
      <c r="K11" s="104">
        <v>868500</v>
      </c>
      <c r="L11" s="103">
        <v>272182</v>
      </c>
      <c r="M11" s="103">
        <v>274521</v>
      </c>
      <c r="N11" s="103">
        <v>264625</v>
      </c>
      <c r="O11" s="103">
        <v>368484</v>
      </c>
      <c r="P11" s="104">
        <v>1179812</v>
      </c>
      <c r="Q11" s="103">
        <v>346379</v>
      </c>
      <c r="R11" s="103">
        <v>291845</v>
      </c>
      <c r="S11" s="103">
        <v>301086</v>
      </c>
      <c r="T11" s="103">
        <v>406621</v>
      </c>
      <c r="U11" s="104">
        <v>1345931</v>
      </c>
      <c r="V11" s="103">
        <v>427003</v>
      </c>
      <c r="W11" s="103">
        <v>374269</v>
      </c>
      <c r="X11" s="103">
        <v>447120</v>
      </c>
      <c r="Y11" s="103">
        <v>552785</v>
      </c>
      <c r="Z11" s="104">
        <v>1801177</v>
      </c>
      <c r="AA11" s="103">
        <v>646257</v>
      </c>
      <c r="AB11" s="103">
        <v>468264</v>
      </c>
      <c r="AC11" s="103">
        <v>537764</v>
      </c>
      <c r="AD11" s="103">
        <f t="shared" si="0"/>
        <v>440167</v>
      </c>
      <c r="AE11" s="104">
        <v>2092452</v>
      </c>
      <c r="AF11" s="103">
        <v>369222</v>
      </c>
      <c r="AG11" s="103">
        <v>413494</v>
      </c>
      <c r="AH11" s="103">
        <v>498669</v>
      </c>
      <c r="AI11" s="91">
        <v>634811</v>
      </c>
      <c r="AJ11" s="104">
        <v>1916196</v>
      </c>
      <c r="AK11" s="103">
        <v>668339</v>
      </c>
      <c r="AL11" s="103">
        <v>710898</v>
      </c>
      <c r="AM11" s="103">
        <v>749879</v>
      </c>
      <c r="AN11" s="103">
        <v>615874</v>
      </c>
      <c r="AO11" s="104">
        <v>2744990</v>
      </c>
      <c r="AP11" s="91">
        <v>481138</v>
      </c>
      <c r="AQ11" s="103">
        <v>533403</v>
      </c>
      <c r="AR11" s="103">
        <v>760391</v>
      </c>
      <c r="AS11" s="91">
        <v>744792</v>
      </c>
      <c r="AT11" s="96">
        <v>2519724</v>
      </c>
      <c r="AU11" s="91">
        <v>701640</v>
      </c>
      <c r="AV11" s="91">
        <v>739818</v>
      </c>
      <c r="AW11" s="91">
        <v>882209</v>
      </c>
    </row>
    <row r="12" spans="1:49" ht="12.75">
      <c r="A12" s="95" t="s">
        <v>86</v>
      </c>
      <c r="B12" s="91">
        <v>18722</v>
      </c>
      <c r="C12" s="91">
        <v>19906</v>
      </c>
      <c r="D12" s="91">
        <v>16401</v>
      </c>
      <c r="E12" s="91">
        <v>20278</v>
      </c>
      <c r="F12" s="96">
        <v>75307</v>
      </c>
      <c r="G12" s="91">
        <v>17582</v>
      </c>
      <c r="H12" s="91">
        <v>21931</v>
      </c>
      <c r="I12" s="91">
        <v>13588</v>
      </c>
      <c r="J12" s="91">
        <v>20700</v>
      </c>
      <c r="K12" s="96">
        <v>73801</v>
      </c>
      <c r="L12" s="91">
        <v>15483</v>
      </c>
      <c r="M12" s="91">
        <v>22770</v>
      </c>
      <c r="N12" s="91">
        <v>18475</v>
      </c>
      <c r="O12" s="91">
        <v>26989</v>
      </c>
      <c r="P12" s="96">
        <v>83717</v>
      </c>
      <c r="Q12" s="91">
        <v>22319</v>
      </c>
      <c r="R12" s="91">
        <v>28809</v>
      </c>
      <c r="S12" s="91">
        <v>22848</v>
      </c>
      <c r="T12" s="91">
        <v>49248</v>
      </c>
      <c r="U12" s="96">
        <v>123224</v>
      </c>
      <c r="V12" s="91">
        <v>24337</v>
      </c>
      <c r="W12" s="91">
        <v>26462</v>
      </c>
      <c r="X12" s="91">
        <v>29026</v>
      </c>
      <c r="Y12" s="91">
        <v>28049</v>
      </c>
      <c r="Z12" s="96">
        <v>107874</v>
      </c>
      <c r="AA12" s="91">
        <v>26605</v>
      </c>
      <c r="AB12" s="91">
        <v>27043</v>
      </c>
      <c r="AC12" s="91">
        <v>24809</v>
      </c>
      <c r="AD12" s="91">
        <f t="shared" si="0"/>
        <v>30868</v>
      </c>
      <c r="AE12" s="96">
        <v>109325</v>
      </c>
      <c r="AF12" s="91">
        <v>25195</v>
      </c>
      <c r="AG12" s="91">
        <v>28666</v>
      </c>
      <c r="AH12" s="91">
        <v>29198</v>
      </c>
      <c r="AI12" s="91">
        <v>34201</v>
      </c>
      <c r="AJ12" s="96">
        <v>117260</v>
      </c>
      <c r="AK12" s="91">
        <v>30254</v>
      </c>
      <c r="AL12" s="91">
        <v>33097</v>
      </c>
      <c r="AM12" s="91">
        <v>32430</v>
      </c>
      <c r="AN12" s="91">
        <v>43286</v>
      </c>
      <c r="AO12" s="96">
        <v>139067</v>
      </c>
      <c r="AP12" s="103">
        <v>34400</v>
      </c>
      <c r="AQ12" s="91">
        <v>36148</v>
      </c>
      <c r="AR12" s="91">
        <v>63084</v>
      </c>
      <c r="AS12" s="91">
        <v>66216</v>
      </c>
      <c r="AT12" s="96">
        <v>199848</v>
      </c>
      <c r="AU12" s="103">
        <v>61646</v>
      </c>
      <c r="AV12" s="103">
        <v>66821</v>
      </c>
      <c r="AW12" s="103">
        <v>78183</v>
      </c>
    </row>
    <row r="13" spans="1:49" ht="12.75">
      <c r="A13" s="95" t="s">
        <v>87</v>
      </c>
      <c r="B13" s="91">
        <v>17585</v>
      </c>
      <c r="C13" s="91">
        <v>16444</v>
      </c>
      <c r="D13" s="91">
        <v>18242</v>
      </c>
      <c r="E13" s="91">
        <v>23055</v>
      </c>
      <c r="F13" s="96">
        <v>75326</v>
      </c>
      <c r="G13" s="91">
        <v>16326</v>
      </c>
      <c r="H13" s="91">
        <v>16749</v>
      </c>
      <c r="I13" s="91">
        <v>16525</v>
      </c>
      <c r="J13" s="91">
        <v>22008</v>
      </c>
      <c r="K13" s="96">
        <v>71608</v>
      </c>
      <c r="L13" s="91">
        <v>20177</v>
      </c>
      <c r="M13" s="91">
        <v>22917</v>
      </c>
      <c r="N13" s="91">
        <v>24136</v>
      </c>
      <c r="O13" s="91">
        <v>28220</v>
      </c>
      <c r="P13" s="96">
        <v>95450</v>
      </c>
      <c r="Q13" s="91">
        <v>24789</v>
      </c>
      <c r="R13" s="91">
        <v>24983</v>
      </c>
      <c r="S13" s="91">
        <v>24738</v>
      </c>
      <c r="T13" s="91">
        <v>34049</v>
      </c>
      <c r="U13" s="96">
        <v>108559</v>
      </c>
      <c r="V13" s="91">
        <v>26887</v>
      </c>
      <c r="W13" s="91">
        <v>29196</v>
      </c>
      <c r="X13" s="91">
        <v>26501</v>
      </c>
      <c r="Y13" s="91">
        <v>40916</v>
      </c>
      <c r="Z13" s="96">
        <v>123500</v>
      </c>
      <c r="AA13" s="91">
        <v>31618</v>
      </c>
      <c r="AB13" s="91">
        <v>32602</v>
      </c>
      <c r="AC13" s="91">
        <v>32369</v>
      </c>
      <c r="AD13" s="91">
        <f t="shared" si="0"/>
        <v>36237</v>
      </c>
      <c r="AE13" s="96">
        <v>132826</v>
      </c>
      <c r="AF13" s="91">
        <v>34078</v>
      </c>
      <c r="AG13" s="91">
        <v>32036</v>
      </c>
      <c r="AH13" s="91">
        <v>38816</v>
      </c>
      <c r="AI13" s="91">
        <v>35608</v>
      </c>
      <c r="AJ13" s="96">
        <v>140538</v>
      </c>
      <c r="AK13" s="91">
        <v>34323</v>
      </c>
      <c r="AL13" s="91">
        <v>34152</v>
      </c>
      <c r="AM13" s="91">
        <v>38513</v>
      </c>
      <c r="AN13" s="91">
        <v>44940</v>
      </c>
      <c r="AO13" s="96">
        <v>151928</v>
      </c>
      <c r="AP13" s="91">
        <v>40223</v>
      </c>
      <c r="AQ13" s="91">
        <v>45180</v>
      </c>
      <c r="AR13" s="91">
        <v>57129</v>
      </c>
      <c r="AS13" s="91">
        <v>70615</v>
      </c>
      <c r="AT13" s="96">
        <v>213147</v>
      </c>
      <c r="AU13" s="91">
        <v>70686</v>
      </c>
      <c r="AV13" s="91">
        <v>64417</v>
      </c>
      <c r="AW13" s="91">
        <v>67180</v>
      </c>
    </row>
    <row r="14" spans="1:49" ht="12.75">
      <c r="A14" s="95" t="s">
        <v>88</v>
      </c>
      <c r="B14" s="91">
        <v>21329</v>
      </c>
      <c r="C14" s="91">
        <v>21825</v>
      </c>
      <c r="D14" s="91">
        <v>19203</v>
      </c>
      <c r="E14" s="91">
        <v>28113</v>
      </c>
      <c r="F14" s="96">
        <v>90470</v>
      </c>
      <c r="G14" s="91">
        <v>17888</v>
      </c>
      <c r="H14" s="91">
        <v>17566</v>
      </c>
      <c r="I14" s="91">
        <v>20237</v>
      </c>
      <c r="J14" s="91">
        <v>39660</v>
      </c>
      <c r="K14" s="96">
        <v>95351</v>
      </c>
      <c r="L14" s="91">
        <v>17758</v>
      </c>
      <c r="M14" s="91">
        <v>26914</v>
      </c>
      <c r="N14" s="91">
        <v>39074</v>
      </c>
      <c r="O14" s="91">
        <v>34666</v>
      </c>
      <c r="P14" s="96">
        <v>118412</v>
      </c>
      <c r="Q14" s="91">
        <v>47105</v>
      </c>
      <c r="R14" s="91">
        <v>46550</v>
      </c>
      <c r="S14" s="91">
        <v>35012</v>
      </c>
      <c r="T14" s="91">
        <v>63081</v>
      </c>
      <c r="U14" s="96">
        <v>191748</v>
      </c>
      <c r="V14" s="91">
        <v>56864</v>
      </c>
      <c r="W14" s="91">
        <v>38934</v>
      </c>
      <c r="X14" s="91">
        <v>58285</v>
      </c>
      <c r="Y14" s="91">
        <v>63239</v>
      </c>
      <c r="Z14" s="96">
        <v>217322</v>
      </c>
      <c r="AA14" s="91">
        <v>65943</v>
      </c>
      <c r="AB14" s="91">
        <v>62441</v>
      </c>
      <c r="AC14" s="91">
        <v>74759</v>
      </c>
      <c r="AD14" s="91">
        <f t="shared" si="0"/>
        <v>74337</v>
      </c>
      <c r="AE14" s="96">
        <v>277480</v>
      </c>
      <c r="AF14" s="91">
        <v>55234</v>
      </c>
      <c r="AG14" s="91">
        <v>47787</v>
      </c>
      <c r="AH14" s="91">
        <v>56303</v>
      </c>
      <c r="AI14" s="91">
        <v>65774</v>
      </c>
      <c r="AJ14" s="96">
        <v>225098</v>
      </c>
      <c r="AK14" s="91">
        <v>65125</v>
      </c>
      <c r="AL14" s="91">
        <v>70483</v>
      </c>
      <c r="AM14" s="91">
        <v>74868</v>
      </c>
      <c r="AN14" s="91">
        <v>69699</v>
      </c>
      <c r="AO14" s="96">
        <v>280175</v>
      </c>
      <c r="AP14" s="91">
        <v>46176</v>
      </c>
      <c r="AQ14" s="91">
        <v>71094</v>
      </c>
      <c r="AR14" s="91">
        <v>64826</v>
      </c>
      <c r="AS14" s="91">
        <v>100461</v>
      </c>
      <c r="AT14" s="96">
        <v>282557</v>
      </c>
      <c r="AU14" s="91">
        <v>75917</v>
      </c>
      <c r="AV14" s="91">
        <v>138595</v>
      </c>
      <c r="AW14" s="91">
        <v>61172</v>
      </c>
    </row>
    <row r="15" spans="1:49" ht="12.75">
      <c r="A15" s="95" t="s">
        <v>89</v>
      </c>
      <c r="B15" s="91">
        <v>-1728</v>
      </c>
      <c r="C15" s="91">
        <v>-2910</v>
      </c>
      <c r="D15" s="91">
        <v>8496</v>
      </c>
      <c r="E15" s="91">
        <v>5378</v>
      </c>
      <c r="F15" s="96">
        <v>9236</v>
      </c>
      <c r="G15" s="91">
        <v>4625</v>
      </c>
      <c r="H15" s="91">
        <v>6890</v>
      </c>
      <c r="I15" s="91">
        <v>-6087</v>
      </c>
      <c r="J15" s="91">
        <v>10000</v>
      </c>
      <c r="K15" s="96">
        <v>15428</v>
      </c>
      <c r="L15" s="91">
        <v>-11422</v>
      </c>
      <c r="M15" s="91">
        <v>13065</v>
      </c>
      <c r="N15" s="91">
        <v>-4050</v>
      </c>
      <c r="O15" s="91">
        <v>-22607</v>
      </c>
      <c r="P15" s="96">
        <v>-25014</v>
      </c>
      <c r="Q15" s="91">
        <v>-20122</v>
      </c>
      <c r="R15" s="91">
        <v>-6829</v>
      </c>
      <c r="S15" s="91">
        <v>-4546</v>
      </c>
      <c r="T15" s="91">
        <v>12503</v>
      </c>
      <c r="U15" s="96">
        <v>-18994</v>
      </c>
      <c r="V15" s="91">
        <v>-49642</v>
      </c>
      <c r="W15" s="91">
        <v>10603</v>
      </c>
      <c r="X15" s="91">
        <v>-27690</v>
      </c>
      <c r="Y15" s="91">
        <v>11007</v>
      </c>
      <c r="Z15" s="96">
        <v>-55722</v>
      </c>
      <c r="AA15" s="91">
        <v>-37287</v>
      </c>
      <c r="AB15" s="91">
        <v>18712</v>
      </c>
      <c r="AC15" s="91">
        <v>6567</v>
      </c>
      <c r="AD15" s="91">
        <f t="shared" si="0"/>
        <v>25345</v>
      </c>
      <c r="AE15" s="96">
        <v>13337</v>
      </c>
      <c r="AF15" s="91">
        <v>-23067</v>
      </c>
      <c r="AG15" s="91">
        <v>-1922</v>
      </c>
      <c r="AH15" s="91">
        <v>-5991</v>
      </c>
      <c r="AI15" s="91">
        <v>-39201</v>
      </c>
      <c r="AJ15" s="96">
        <v>-70181</v>
      </c>
      <c r="AK15" s="91">
        <v>-63109</v>
      </c>
      <c r="AL15" s="91">
        <v>2853</v>
      </c>
      <c r="AM15" s="91">
        <v>33854</v>
      </c>
      <c r="AN15" s="91">
        <v>85813</v>
      </c>
      <c r="AO15" s="96">
        <v>59411</v>
      </c>
      <c r="AP15" s="91">
        <v>-19126</v>
      </c>
      <c r="AQ15" s="91">
        <v>-3058</v>
      </c>
      <c r="AR15" s="91">
        <v>-49676</v>
      </c>
      <c r="AS15" s="91">
        <v>16735</v>
      </c>
      <c r="AT15" s="96">
        <v>-55125</v>
      </c>
      <c r="AU15" s="91">
        <v>-87274</v>
      </c>
      <c r="AV15" s="91">
        <v>1674</v>
      </c>
      <c r="AW15" s="91">
        <v>11790</v>
      </c>
    </row>
    <row r="16" spans="1:49" ht="12.75">
      <c r="A16" s="95" t="s">
        <v>90</v>
      </c>
      <c r="B16" s="91">
        <v>-3987</v>
      </c>
      <c r="C16" s="91">
        <v>-2419</v>
      </c>
      <c r="D16" s="91">
        <v>-3624</v>
      </c>
      <c r="E16" s="91">
        <v>-8576</v>
      </c>
      <c r="F16" s="96">
        <v>-18606</v>
      </c>
      <c r="G16" s="91">
        <v>-2267</v>
      </c>
      <c r="H16" s="91">
        <v>-3325</v>
      </c>
      <c r="I16" s="91">
        <v>-4061</v>
      </c>
      <c r="J16" s="91">
        <v>-5274</v>
      </c>
      <c r="K16" s="96">
        <v>-14927</v>
      </c>
      <c r="L16" s="91">
        <v>-1112</v>
      </c>
      <c r="M16" s="91">
        <v>-3442</v>
      </c>
      <c r="N16" s="91">
        <v>-3145</v>
      </c>
      <c r="O16" s="91">
        <v>-3710</v>
      </c>
      <c r="P16" s="96">
        <v>-11409</v>
      </c>
      <c r="Q16" s="91">
        <v>-5711</v>
      </c>
      <c r="R16" s="91">
        <v>-6500</v>
      </c>
      <c r="S16" s="91">
        <v>-5963</v>
      </c>
      <c r="T16" s="91">
        <v>-9109</v>
      </c>
      <c r="U16" s="96">
        <v>-27283</v>
      </c>
      <c r="V16" s="91">
        <v>-3499</v>
      </c>
      <c r="W16" s="91">
        <v>-5456</v>
      </c>
      <c r="X16" s="91">
        <v>-13664</v>
      </c>
      <c r="Y16" s="91">
        <v>-2354</v>
      </c>
      <c r="Z16" s="96">
        <v>-24973</v>
      </c>
      <c r="AA16" s="91">
        <v>-5963</v>
      </c>
      <c r="AB16" s="91">
        <v>-4536</v>
      </c>
      <c r="AC16" s="91">
        <v>-5231</v>
      </c>
      <c r="AD16" s="91">
        <f t="shared" si="0"/>
        <v>-12354</v>
      </c>
      <c r="AE16" s="96">
        <v>-28084</v>
      </c>
      <c r="AF16" s="91">
        <v>-2581</v>
      </c>
      <c r="AG16" s="91">
        <v>-2574</v>
      </c>
      <c r="AH16" s="91">
        <v>-3670</v>
      </c>
      <c r="AI16" s="91">
        <v>-6577</v>
      </c>
      <c r="AJ16" s="96">
        <v>-15402</v>
      </c>
      <c r="AK16" s="91">
        <v>-3671</v>
      </c>
      <c r="AL16" s="91">
        <v>-9352</v>
      </c>
      <c r="AM16" s="91">
        <v>-1276</v>
      </c>
      <c r="AN16" s="91">
        <v>-6028</v>
      </c>
      <c r="AO16" s="96">
        <v>-20327</v>
      </c>
      <c r="AP16" s="91">
        <v>-2161</v>
      </c>
      <c r="AQ16" s="91">
        <v>-5836</v>
      </c>
      <c r="AR16" s="91">
        <v>-5530</v>
      </c>
      <c r="AS16" s="91">
        <v>-18212</v>
      </c>
      <c r="AT16" s="96">
        <v>-31739</v>
      </c>
      <c r="AU16" s="91">
        <v>-5625</v>
      </c>
      <c r="AV16" s="91">
        <v>-15430</v>
      </c>
      <c r="AW16" s="91">
        <v>-9872</v>
      </c>
    </row>
    <row r="17" spans="1:49" ht="12.75">
      <c r="A17" s="98" t="s">
        <v>91</v>
      </c>
      <c r="B17" s="99">
        <v>306830</v>
      </c>
      <c r="C17" s="99">
        <v>274357</v>
      </c>
      <c r="D17" s="99">
        <v>300695</v>
      </c>
      <c r="E17" s="99">
        <v>311438</v>
      </c>
      <c r="F17" s="100">
        <v>1193320</v>
      </c>
      <c r="G17" s="99">
        <v>281056</v>
      </c>
      <c r="H17" s="99">
        <v>263295</v>
      </c>
      <c r="I17" s="99">
        <v>240353</v>
      </c>
      <c r="J17" s="99">
        <v>325057</v>
      </c>
      <c r="K17" s="100">
        <v>1109761</v>
      </c>
      <c r="L17" s="99">
        <v>313066</v>
      </c>
      <c r="M17" s="99">
        <v>356745</v>
      </c>
      <c r="N17" s="99">
        <v>339115</v>
      </c>
      <c r="O17" s="99">
        <v>432042</v>
      </c>
      <c r="P17" s="100">
        <v>1440968</v>
      </c>
      <c r="Q17" s="99">
        <v>414759</v>
      </c>
      <c r="R17" s="99">
        <v>378858</v>
      </c>
      <c r="S17" s="99">
        <v>373175</v>
      </c>
      <c r="T17" s="99">
        <v>556393</v>
      </c>
      <c r="U17" s="100">
        <v>1723185</v>
      </c>
      <c r="V17" s="99">
        <v>481950</v>
      </c>
      <c r="W17" s="99">
        <v>474008</v>
      </c>
      <c r="X17" s="99">
        <v>519578</v>
      </c>
      <c r="Y17" s="99">
        <v>693642</v>
      </c>
      <c r="Z17" s="100">
        <v>2169178</v>
      </c>
      <c r="AA17" s="99">
        <v>727173</v>
      </c>
      <c r="AB17" s="99">
        <v>604526</v>
      </c>
      <c r="AC17" s="99">
        <v>671037</v>
      </c>
      <c r="AD17" s="99">
        <f t="shared" si="0"/>
        <v>594600</v>
      </c>
      <c r="AE17" s="100">
        <v>2597336</v>
      </c>
      <c r="AF17" s="99">
        <v>458081</v>
      </c>
      <c r="AG17" s="99">
        <v>517487</v>
      </c>
      <c r="AH17" s="99">
        <v>613325</v>
      </c>
      <c r="AI17" s="99">
        <v>724616</v>
      </c>
      <c r="AJ17" s="100">
        <v>2313509</v>
      </c>
      <c r="AK17" s="99">
        <v>731261</v>
      </c>
      <c r="AL17" s="99">
        <v>842131</v>
      </c>
      <c r="AM17" s="99">
        <v>928268</v>
      </c>
      <c r="AN17" s="99">
        <v>853584</v>
      </c>
      <c r="AO17" s="100">
        <v>3355244</v>
      </c>
      <c r="AP17" s="99">
        <v>580650</v>
      </c>
      <c r="AQ17" s="99">
        <v>676931</v>
      </c>
      <c r="AR17" s="99">
        <v>890224</v>
      </c>
      <c r="AS17" s="99">
        <v>980607</v>
      </c>
      <c r="AT17" s="100">
        <v>3128412</v>
      </c>
      <c r="AU17" s="99">
        <v>816990</v>
      </c>
      <c r="AV17" s="99">
        <v>995895</v>
      </c>
      <c r="AW17" s="99">
        <v>1090662</v>
      </c>
    </row>
    <row r="18" ht="12.75">
      <c r="A18" s="101"/>
    </row>
    <row r="19" spans="1:49" ht="12.75">
      <c r="A19" s="98" t="s">
        <v>92</v>
      </c>
      <c r="B19" s="99">
        <v>3049</v>
      </c>
      <c r="C19" s="99">
        <v>-13835</v>
      </c>
      <c r="D19" s="99">
        <v>-7169</v>
      </c>
      <c r="E19" s="99">
        <v>14778</v>
      </c>
      <c r="F19" s="100">
        <v>-3177</v>
      </c>
      <c r="G19" s="99">
        <v>12186</v>
      </c>
      <c r="H19" s="99">
        <v>28975</v>
      </c>
      <c r="I19" s="99">
        <v>16821</v>
      </c>
      <c r="J19" s="99">
        <v>-813</v>
      </c>
      <c r="K19" s="100">
        <v>57169</v>
      </c>
      <c r="L19" s="99">
        <v>28147</v>
      </c>
      <c r="M19" s="99">
        <v>292</v>
      </c>
      <c r="N19" s="99">
        <v>28629</v>
      </c>
      <c r="O19" s="99">
        <v>26003</v>
      </c>
      <c r="P19" s="100">
        <v>83071</v>
      </c>
      <c r="Q19" s="99">
        <v>61821</v>
      </c>
      <c r="R19" s="99">
        <v>47684</v>
      </c>
      <c r="S19" s="99">
        <v>81643</v>
      </c>
      <c r="T19" s="99">
        <v>57623</v>
      </c>
      <c r="U19" s="100">
        <v>248771</v>
      </c>
      <c r="V19" s="99">
        <v>92420</v>
      </c>
      <c r="W19" s="99">
        <v>77425</v>
      </c>
      <c r="X19" s="99">
        <v>69861</v>
      </c>
      <c r="Y19" s="99">
        <v>64730</v>
      </c>
      <c r="Z19" s="100">
        <v>304436</v>
      </c>
      <c r="AA19" s="99">
        <v>155167</v>
      </c>
      <c r="AB19" s="99">
        <v>102326</v>
      </c>
      <c r="AC19" s="99">
        <v>94754</v>
      </c>
      <c r="AD19" s="99">
        <f t="shared" si="0"/>
        <v>42566</v>
      </c>
      <c r="AE19" s="100">
        <v>394813</v>
      </c>
      <c r="AF19" s="99">
        <v>75100</v>
      </c>
      <c r="AG19" s="99">
        <v>91538</v>
      </c>
      <c r="AH19" s="99">
        <v>95965</v>
      </c>
      <c r="AI19" s="99">
        <v>92902</v>
      </c>
      <c r="AJ19" s="100">
        <v>355505</v>
      </c>
      <c r="AK19" s="99">
        <v>67301</v>
      </c>
      <c r="AL19" s="99">
        <v>89093</v>
      </c>
      <c r="AM19" s="99">
        <v>36642</v>
      </c>
      <c r="AN19" s="99">
        <v>6376</v>
      </c>
      <c r="AO19" s="100">
        <v>199412</v>
      </c>
      <c r="AP19" s="99">
        <v>67409</v>
      </c>
      <c r="AQ19" s="99">
        <v>78846</v>
      </c>
      <c r="AR19" s="99">
        <v>40983</v>
      </c>
      <c r="AS19" s="224">
        <v>56001</v>
      </c>
      <c r="AT19" s="100">
        <v>243239</v>
      </c>
      <c r="AU19" s="99">
        <v>59484</v>
      </c>
      <c r="AV19" s="99">
        <v>59530</v>
      </c>
      <c r="AW19" s="99">
        <v>96086</v>
      </c>
    </row>
    <row r="20" ht="12.75">
      <c r="A20" s="105"/>
    </row>
    <row r="21" spans="1:49" ht="12.75">
      <c r="A21" s="95" t="s">
        <v>93</v>
      </c>
      <c r="B21" s="91">
        <v>1187</v>
      </c>
      <c r="C21" s="91">
        <v>1432</v>
      </c>
      <c r="D21" s="91">
        <v>1367</v>
      </c>
      <c r="E21" s="91">
        <v>1112</v>
      </c>
      <c r="F21" s="96">
        <v>5098</v>
      </c>
      <c r="G21" s="91">
        <v>846</v>
      </c>
      <c r="H21" s="91">
        <v>822</v>
      </c>
      <c r="I21" s="91">
        <v>683</v>
      </c>
      <c r="J21" s="91">
        <v>2843</v>
      </c>
      <c r="K21" s="96">
        <v>5194</v>
      </c>
      <c r="L21" s="91">
        <v>637</v>
      </c>
      <c r="M21" s="91">
        <v>561</v>
      </c>
      <c r="N21" s="91">
        <v>753</v>
      </c>
      <c r="O21" s="91">
        <v>1104</v>
      </c>
      <c r="P21" s="96">
        <v>3055</v>
      </c>
      <c r="Q21" s="91">
        <v>1383</v>
      </c>
      <c r="R21" s="91">
        <v>737</v>
      </c>
      <c r="S21" s="91">
        <v>890</v>
      </c>
      <c r="T21" s="91">
        <v>1137</v>
      </c>
      <c r="U21" s="96">
        <v>4147</v>
      </c>
      <c r="V21" s="91">
        <v>993</v>
      </c>
      <c r="W21" s="91">
        <v>688</v>
      </c>
      <c r="X21" s="91">
        <v>623</v>
      </c>
      <c r="Y21" s="91">
        <v>1917</v>
      </c>
      <c r="Z21" s="96">
        <v>4221</v>
      </c>
      <c r="AA21" s="91">
        <v>1679</v>
      </c>
      <c r="AB21" s="91">
        <v>2888</v>
      </c>
      <c r="AC21" s="91">
        <v>3793</v>
      </c>
      <c r="AD21" s="91">
        <f t="shared" si="0"/>
        <v>4831</v>
      </c>
      <c r="AE21" s="96">
        <v>13191</v>
      </c>
      <c r="AF21" s="91">
        <v>4966</v>
      </c>
      <c r="AG21" s="91">
        <v>4841</v>
      </c>
      <c r="AH21" s="91">
        <v>1819</v>
      </c>
      <c r="AI21" s="91">
        <v>1744</v>
      </c>
      <c r="AJ21" s="96">
        <v>13370</v>
      </c>
      <c r="AK21" s="91">
        <v>3412</v>
      </c>
      <c r="AL21" s="91">
        <v>4364</v>
      </c>
      <c r="AM21" s="91">
        <v>4974</v>
      </c>
      <c r="AN21" s="91">
        <v>6555</v>
      </c>
      <c r="AO21" s="96">
        <v>19305</v>
      </c>
      <c r="AP21" s="91">
        <v>1971</v>
      </c>
      <c r="AQ21" s="91">
        <v>2469</v>
      </c>
      <c r="AR21" s="91">
        <v>4153</v>
      </c>
      <c r="AS21" s="171">
        <v>2533</v>
      </c>
      <c r="AT21" s="96">
        <v>11126</v>
      </c>
      <c r="AU21" s="91">
        <v>1195</v>
      </c>
      <c r="AV21" s="91">
        <v>1548</v>
      </c>
      <c r="AW21" s="91">
        <v>2145</v>
      </c>
    </row>
    <row r="22" spans="1:49" ht="12.75">
      <c r="A22" s="95" t="s">
        <v>94</v>
      </c>
      <c r="B22" s="91">
        <v>28</v>
      </c>
      <c r="C22" s="91">
        <v>246</v>
      </c>
      <c r="D22" s="91">
        <v>136</v>
      </c>
      <c r="E22" s="91">
        <v>82</v>
      </c>
      <c r="F22" s="96">
        <v>492</v>
      </c>
      <c r="G22" s="91">
        <v>0</v>
      </c>
      <c r="H22" s="91">
        <v>317</v>
      </c>
      <c r="I22" s="91">
        <v>96</v>
      </c>
      <c r="J22" s="91">
        <v>17</v>
      </c>
      <c r="K22" s="96">
        <v>430</v>
      </c>
      <c r="L22" s="91">
        <v>77</v>
      </c>
      <c r="M22" s="91">
        <v>298</v>
      </c>
      <c r="N22" s="91">
        <v>221</v>
      </c>
      <c r="O22" s="91">
        <v>-322</v>
      </c>
      <c r="P22" s="96">
        <v>274</v>
      </c>
      <c r="Q22" s="91">
        <v>0</v>
      </c>
      <c r="R22" s="91">
        <v>170</v>
      </c>
      <c r="S22" s="91">
        <v>112</v>
      </c>
      <c r="T22" s="91">
        <v>-22</v>
      </c>
      <c r="U22" s="96">
        <v>260</v>
      </c>
      <c r="V22" s="91">
        <v>0</v>
      </c>
      <c r="W22" s="91">
        <v>5</v>
      </c>
      <c r="X22" s="91">
        <v>20</v>
      </c>
      <c r="Y22" s="91">
        <v>3</v>
      </c>
      <c r="Z22" s="96">
        <v>28</v>
      </c>
      <c r="AA22" s="91">
        <v>0</v>
      </c>
      <c r="AB22" s="91">
        <v>15</v>
      </c>
      <c r="AC22" s="91">
        <v>23</v>
      </c>
      <c r="AD22" s="91">
        <f t="shared" si="0"/>
        <v>17</v>
      </c>
      <c r="AE22" s="96">
        <v>55</v>
      </c>
      <c r="AF22" s="91" t="s">
        <v>306</v>
      </c>
      <c r="AG22" s="91">
        <v>79</v>
      </c>
      <c r="AH22" s="91">
        <v>0</v>
      </c>
      <c r="AI22" s="91">
        <v>2</v>
      </c>
      <c r="AJ22" s="96">
        <v>81</v>
      </c>
      <c r="AK22" s="91" t="s">
        <v>308</v>
      </c>
      <c r="AL22" s="91">
        <v>448</v>
      </c>
      <c r="AM22" s="91">
        <v>9</v>
      </c>
      <c r="AN22" s="91">
        <v>261</v>
      </c>
      <c r="AO22" s="96">
        <v>718</v>
      </c>
      <c r="AP22" s="171" t="s">
        <v>320</v>
      </c>
      <c r="AQ22" s="91">
        <v>410</v>
      </c>
      <c r="AR22" s="91">
        <v>14</v>
      </c>
      <c r="AS22" s="171">
        <v>6</v>
      </c>
      <c r="AT22" s="96">
        <v>430</v>
      </c>
      <c r="AU22" s="171">
        <v>83</v>
      </c>
      <c r="AV22" s="171">
        <v>411</v>
      </c>
      <c r="AW22" s="171">
        <v>85</v>
      </c>
    </row>
    <row r="23" spans="1:49" ht="12.75">
      <c r="A23" s="95" t="s">
        <v>100</v>
      </c>
      <c r="B23" s="91"/>
      <c r="C23" s="91"/>
      <c r="D23" s="91"/>
      <c r="E23" s="91"/>
      <c r="F23" s="96"/>
      <c r="G23" s="91"/>
      <c r="H23" s="91"/>
      <c r="I23" s="91"/>
      <c r="J23" s="91"/>
      <c r="K23" s="96"/>
      <c r="L23" s="91"/>
      <c r="M23" s="91"/>
      <c r="N23" s="91"/>
      <c r="O23" s="91"/>
      <c r="P23" s="96"/>
      <c r="Q23" s="91"/>
      <c r="R23" s="91"/>
      <c r="S23" s="91"/>
      <c r="T23" s="91"/>
      <c r="U23" s="96"/>
      <c r="V23" s="91"/>
      <c r="W23" s="91"/>
      <c r="X23" s="91"/>
      <c r="Y23" s="91"/>
      <c r="Z23" s="96"/>
      <c r="AA23" s="91"/>
      <c r="AB23" s="91"/>
      <c r="AC23" s="91">
        <v>851</v>
      </c>
      <c r="AD23" s="91">
        <f t="shared" si="0"/>
        <v>-851</v>
      </c>
      <c r="AE23" s="96">
        <v>0</v>
      </c>
      <c r="AF23" s="91">
        <v>542</v>
      </c>
      <c r="AG23" s="91">
        <v>-542</v>
      </c>
      <c r="AH23" s="91">
        <v>0</v>
      </c>
      <c r="AI23" s="91"/>
      <c r="AJ23" s="96" t="s">
        <v>306</v>
      </c>
      <c r="AK23" s="91">
        <v>5737</v>
      </c>
      <c r="AL23" s="91">
        <v>2424</v>
      </c>
      <c r="AM23" s="91">
        <v>22590</v>
      </c>
      <c r="AN23" s="91">
        <v>33798</v>
      </c>
      <c r="AO23" s="96">
        <v>64549</v>
      </c>
      <c r="AP23" s="171" t="s">
        <v>320</v>
      </c>
      <c r="AQ23" s="171" t="s">
        <v>308</v>
      </c>
      <c r="AR23" s="171" t="s">
        <v>306</v>
      </c>
      <c r="AS23" s="171" t="s">
        <v>306</v>
      </c>
      <c r="AT23" s="96" t="s">
        <v>308</v>
      </c>
      <c r="AU23" s="171">
        <v>0</v>
      </c>
      <c r="AV23" s="171">
        <v>0</v>
      </c>
      <c r="AW23" s="171"/>
    </row>
    <row r="24" spans="1:49" ht="12.75">
      <c r="A24" s="95" t="s">
        <v>95</v>
      </c>
      <c r="B24" s="91">
        <v>1072</v>
      </c>
      <c r="C24" s="91">
        <v>13861</v>
      </c>
      <c r="D24" s="91">
        <v>-1176</v>
      </c>
      <c r="E24" s="91">
        <v>4088</v>
      </c>
      <c r="F24" s="96">
        <v>17845</v>
      </c>
      <c r="G24" s="91">
        <v>3251</v>
      </c>
      <c r="H24" s="91">
        <v>9578</v>
      </c>
      <c r="I24" s="91">
        <v>2207</v>
      </c>
      <c r="J24" s="91">
        <v>9626</v>
      </c>
      <c r="K24" s="96">
        <v>24662</v>
      </c>
      <c r="L24" s="91">
        <v>612</v>
      </c>
      <c r="M24" s="91">
        <v>2832</v>
      </c>
      <c r="N24" s="91">
        <v>-444</v>
      </c>
      <c r="O24" s="91">
        <v>3586</v>
      </c>
      <c r="P24" s="96">
        <v>6586</v>
      </c>
      <c r="Q24" s="91">
        <v>11137</v>
      </c>
      <c r="R24" s="91">
        <v>-5333</v>
      </c>
      <c r="S24" s="91">
        <v>10103</v>
      </c>
      <c r="T24" s="91">
        <v>16171</v>
      </c>
      <c r="U24" s="96">
        <v>32078</v>
      </c>
      <c r="V24" s="91">
        <v>922</v>
      </c>
      <c r="W24" s="91">
        <v>1013</v>
      </c>
      <c r="X24" s="91">
        <v>595</v>
      </c>
      <c r="Y24" s="91">
        <v>1655</v>
      </c>
      <c r="Z24" s="96">
        <v>4185</v>
      </c>
      <c r="AA24" s="91">
        <v>121</v>
      </c>
      <c r="AB24" s="91">
        <v>295</v>
      </c>
      <c r="AC24" s="91">
        <v>3080</v>
      </c>
      <c r="AD24" s="91">
        <f t="shared" si="0"/>
        <v>934</v>
      </c>
      <c r="AE24" s="96">
        <v>4430</v>
      </c>
      <c r="AF24" s="91">
        <v>3640</v>
      </c>
      <c r="AG24" s="91">
        <v>2776</v>
      </c>
      <c r="AH24" s="91">
        <v>-1214</v>
      </c>
      <c r="AI24" s="91">
        <v>3443</v>
      </c>
      <c r="AJ24" s="96">
        <v>8645</v>
      </c>
      <c r="AK24" s="91">
        <v>3637</v>
      </c>
      <c r="AL24" s="91">
        <v>67384</v>
      </c>
      <c r="AM24" s="91">
        <v>-37526</v>
      </c>
      <c r="AN24" s="91">
        <v>-3003</v>
      </c>
      <c r="AO24" s="96">
        <v>30492</v>
      </c>
      <c r="AP24" s="91">
        <v>553</v>
      </c>
      <c r="AQ24" s="91">
        <v>-232</v>
      </c>
      <c r="AR24" s="91">
        <v>16445</v>
      </c>
      <c r="AS24" s="171">
        <v>-12779</v>
      </c>
      <c r="AT24" s="96">
        <v>3987</v>
      </c>
      <c r="AU24" s="91">
        <v>5990</v>
      </c>
      <c r="AV24" s="91">
        <v>9085</v>
      </c>
      <c r="AW24" s="91">
        <v>2992</v>
      </c>
    </row>
    <row r="25" spans="1:49" ht="12.75">
      <c r="A25" s="106" t="s">
        <v>96</v>
      </c>
      <c r="B25" s="99">
        <v>2287</v>
      </c>
      <c r="C25" s="99">
        <v>15539</v>
      </c>
      <c r="D25" s="99">
        <v>327</v>
      </c>
      <c r="E25" s="99">
        <v>5282</v>
      </c>
      <c r="F25" s="100">
        <v>23435</v>
      </c>
      <c r="G25" s="99">
        <v>4097</v>
      </c>
      <c r="H25" s="99">
        <v>10717</v>
      </c>
      <c r="I25" s="99">
        <v>2986</v>
      </c>
      <c r="J25" s="99">
        <v>12486</v>
      </c>
      <c r="K25" s="100">
        <v>30286</v>
      </c>
      <c r="L25" s="99">
        <v>1326</v>
      </c>
      <c r="M25" s="99">
        <v>3691</v>
      </c>
      <c r="N25" s="99">
        <v>530</v>
      </c>
      <c r="O25" s="99">
        <v>4368</v>
      </c>
      <c r="P25" s="100">
        <v>9915</v>
      </c>
      <c r="Q25" s="99">
        <v>12520</v>
      </c>
      <c r="R25" s="99">
        <v>-4426</v>
      </c>
      <c r="S25" s="99">
        <v>11105</v>
      </c>
      <c r="T25" s="99">
        <v>17286</v>
      </c>
      <c r="U25" s="100">
        <v>36485</v>
      </c>
      <c r="V25" s="99">
        <v>1915</v>
      </c>
      <c r="W25" s="99">
        <v>1706</v>
      </c>
      <c r="X25" s="99">
        <v>1238</v>
      </c>
      <c r="Y25" s="99">
        <v>3575</v>
      </c>
      <c r="Z25" s="100">
        <v>8434</v>
      </c>
      <c r="AA25" s="99">
        <v>1800</v>
      </c>
      <c r="AB25" s="99">
        <v>3198</v>
      </c>
      <c r="AC25" s="99">
        <v>7747</v>
      </c>
      <c r="AD25" s="99">
        <f t="shared" si="0"/>
        <v>4931</v>
      </c>
      <c r="AE25" s="100">
        <v>17676</v>
      </c>
      <c r="AF25" s="99">
        <v>9148</v>
      </c>
      <c r="AG25" s="99">
        <v>7154</v>
      </c>
      <c r="AH25" s="99">
        <v>605</v>
      </c>
      <c r="AI25" s="99">
        <v>5189</v>
      </c>
      <c r="AJ25" s="100">
        <v>22096</v>
      </c>
      <c r="AK25" s="99">
        <v>12786</v>
      </c>
      <c r="AL25" s="99">
        <v>74620</v>
      </c>
      <c r="AM25" s="99">
        <v>-9953</v>
      </c>
      <c r="AN25" s="99">
        <v>37611</v>
      </c>
      <c r="AO25" s="100">
        <v>115064</v>
      </c>
      <c r="AP25" s="99">
        <v>2524</v>
      </c>
      <c r="AQ25" s="99">
        <v>2647</v>
      </c>
      <c r="AR25" s="99">
        <v>20612</v>
      </c>
      <c r="AS25" s="224">
        <v>-10240</v>
      </c>
      <c r="AT25" s="100">
        <v>15543</v>
      </c>
      <c r="AU25" s="99">
        <v>7268</v>
      </c>
      <c r="AV25" s="99">
        <v>11044</v>
      </c>
      <c r="AW25" s="99">
        <v>5222</v>
      </c>
    </row>
    <row r="26" spans="1:46" ht="12.75">
      <c r="A26" s="101"/>
      <c r="AS26" s="171"/>
      <c r="AT26" s="96"/>
    </row>
    <row r="27" spans="1:49" ht="12.75">
      <c r="A27" s="95" t="s">
        <v>97</v>
      </c>
      <c r="B27" s="91">
        <v>5775</v>
      </c>
      <c r="C27" s="91">
        <v>6139</v>
      </c>
      <c r="D27" s="91">
        <v>5629</v>
      </c>
      <c r="E27" s="91">
        <v>2736</v>
      </c>
      <c r="F27" s="96">
        <v>20279</v>
      </c>
      <c r="G27" s="91">
        <v>4427</v>
      </c>
      <c r="H27" s="91">
        <v>4259</v>
      </c>
      <c r="I27" s="91">
        <v>4116</v>
      </c>
      <c r="J27" s="91">
        <v>4562</v>
      </c>
      <c r="K27" s="96">
        <v>17364</v>
      </c>
      <c r="L27" s="91">
        <v>3175</v>
      </c>
      <c r="M27" s="91">
        <v>4087</v>
      </c>
      <c r="N27" s="91">
        <v>4333</v>
      </c>
      <c r="O27" s="91">
        <v>5200</v>
      </c>
      <c r="P27" s="96">
        <v>16795</v>
      </c>
      <c r="Q27" s="91">
        <v>5395</v>
      </c>
      <c r="R27" s="91">
        <v>3741</v>
      </c>
      <c r="S27" s="91">
        <v>4004</v>
      </c>
      <c r="T27" s="91">
        <v>3644</v>
      </c>
      <c r="U27" s="96">
        <v>16784</v>
      </c>
      <c r="V27" s="91">
        <v>3220</v>
      </c>
      <c r="W27" s="91">
        <v>2873</v>
      </c>
      <c r="X27" s="91">
        <v>3190</v>
      </c>
      <c r="Y27" s="91">
        <v>3566</v>
      </c>
      <c r="Z27" s="96">
        <v>12849</v>
      </c>
      <c r="AA27" s="91">
        <v>5108</v>
      </c>
      <c r="AB27" s="91">
        <v>3378</v>
      </c>
      <c r="AC27" s="91">
        <v>2934</v>
      </c>
      <c r="AD27" s="91">
        <f t="shared" si="0"/>
        <v>2007</v>
      </c>
      <c r="AE27" s="96">
        <v>13427</v>
      </c>
      <c r="AF27" s="91">
        <v>3270</v>
      </c>
      <c r="AG27" s="91">
        <v>3364</v>
      </c>
      <c r="AH27" s="91">
        <v>3434</v>
      </c>
      <c r="AI27" s="91">
        <v>6878</v>
      </c>
      <c r="AJ27" s="96">
        <v>16946</v>
      </c>
      <c r="AK27" s="91">
        <v>9995</v>
      </c>
      <c r="AL27" s="91">
        <v>10038</v>
      </c>
      <c r="AM27" s="91">
        <v>11251</v>
      </c>
      <c r="AN27" s="91">
        <v>6611</v>
      </c>
      <c r="AO27" s="96">
        <v>37895</v>
      </c>
      <c r="AP27" s="91">
        <v>6304</v>
      </c>
      <c r="AQ27" s="91">
        <v>5784</v>
      </c>
      <c r="AR27" s="91">
        <v>4743</v>
      </c>
      <c r="AS27" s="91">
        <v>6175</v>
      </c>
      <c r="AT27" s="96">
        <v>23006</v>
      </c>
      <c r="AU27" s="91">
        <v>4656</v>
      </c>
      <c r="AV27" s="91">
        <v>8341</v>
      </c>
      <c r="AW27" s="91">
        <v>13114</v>
      </c>
    </row>
    <row r="28" spans="1:49" ht="12.75">
      <c r="A28" s="95" t="s">
        <v>98</v>
      </c>
      <c r="B28" s="91">
        <v>1181</v>
      </c>
      <c r="C28" s="91">
        <v>1144</v>
      </c>
      <c r="D28" s="91">
        <v>1149</v>
      </c>
      <c r="E28" s="91">
        <v>1027</v>
      </c>
      <c r="F28" s="96">
        <v>4501</v>
      </c>
      <c r="G28" s="91">
        <v>1087</v>
      </c>
      <c r="H28" s="91">
        <v>1049</v>
      </c>
      <c r="I28" s="91">
        <v>1007</v>
      </c>
      <c r="J28" s="91">
        <v>1226</v>
      </c>
      <c r="K28" s="96">
        <v>4369</v>
      </c>
      <c r="L28" s="91">
        <v>1250</v>
      </c>
      <c r="M28" s="91">
        <v>1250</v>
      </c>
      <c r="N28" s="91">
        <v>1254</v>
      </c>
      <c r="O28" s="91">
        <v>1331</v>
      </c>
      <c r="P28" s="96">
        <v>5085</v>
      </c>
      <c r="Q28" s="91">
        <v>1294</v>
      </c>
      <c r="R28" s="91">
        <v>1303</v>
      </c>
      <c r="S28" s="91">
        <v>1204</v>
      </c>
      <c r="T28" s="91">
        <v>1187</v>
      </c>
      <c r="U28" s="96">
        <v>4988</v>
      </c>
      <c r="V28" s="91">
        <v>1162</v>
      </c>
      <c r="W28" s="91">
        <v>1298</v>
      </c>
      <c r="X28" s="91">
        <v>1214</v>
      </c>
      <c r="Y28" s="91">
        <v>1128</v>
      </c>
      <c r="Z28" s="96">
        <v>4802</v>
      </c>
      <c r="AA28" s="91">
        <v>1546</v>
      </c>
      <c r="AB28" s="91">
        <v>1496</v>
      </c>
      <c r="AC28" s="91">
        <v>1529</v>
      </c>
      <c r="AD28" s="91">
        <f t="shared" si="0"/>
        <v>1542</v>
      </c>
      <c r="AE28" s="96">
        <v>6113</v>
      </c>
      <c r="AF28" s="91">
        <v>1106</v>
      </c>
      <c r="AG28" s="91">
        <v>1715</v>
      </c>
      <c r="AH28" s="91">
        <v>573</v>
      </c>
      <c r="AI28" s="91">
        <v>1378</v>
      </c>
      <c r="AJ28" s="96">
        <v>4772</v>
      </c>
      <c r="AK28" s="91">
        <v>1164</v>
      </c>
      <c r="AL28" s="91">
        <v>1892</v>
      </c>
      <c r="AM28" s="91">
        <v>1585</v>
      </c>
      <c r="AN28" s="91">
        <v>1604</v>
      </c>
      <c r="AO28" s="96">
        <v>6245</v>
      </c>
      <c r="AP28" s="91">
        <v>1962</v>
      </c>
      <c r="AQ28" s="91">
        <v>1978</v>
      </c>
      <c r="AR28" s="91">
        <v>4148</v>
      </c>
      <c r="AS28" s="91">
        <v>4546</v>
      </c>
      <c r="AT28" s="96">
        <v>12634</v>
      </c>
      <c r="AU28" s="91">
        <v>4676</v>
      </c>
      <c r="AV28" s="91">
        <v>4124</v>
      </c>
      <c r="AW28" s="91">
        <v>3816</v>
      </c>
    </row>
    <row r="29" spans="1:46" ht="12.75">
      <c r="A29" s="95" t="s">
        <v>99</v>
      </c>
      <c r="B29" s="91">
        <v>61</v>
      </c>
      <c r="C29" s="91">
        <v>0</v>
      </c>
      <c r="D29" s="91">
        <v>11</v>
      </c>
      <c r="E29" s="91">
        <v>1196</v>
      </c>
      <c r="F29" s="96">
        <v>1268</v>
      </c>
      <c r="G29" s="91">
        <v>0</v>
      </c>
      <c r="H29" s="91">
        <v>0</v>
      </c>
      <c r="I29" s="91">
        <v>37</v>
      </c>
      <c r="J29" s="91">
        <v>653</v>
      </c>
      <c r="K29" s="96">
        <v>690</v>
      </c>
      <c r="L29" s="91">
        <v>0</v>
      </c>
      <c r="M29" s="91">
        <v>-157</v>
      </c>
      <c r="N29" s="91">
        <v>652</v>
      </c>
      <c r="O29" s="91">
        <v>239</v>
      </c>
      <c r="P29" s="96">
        <v>734</v>
      </c>
      <c r="Q29" s="91">
        <v>0</v>
      </c>
      <c r="R29" s="91">
        <v>149</v>
      </c>
      <c r="S29" s="91">
        <v>1</v>
      </c>
      <c r="T29" s="91">
        <v>253</v>
      </c>
      <c r="U29" s="96">
        <v>403</v>
      </c>
      <c r="V29" s="91">
        <v>0</v>
      </c>
      <c r="W29" s="91">
        <v>18</v>
      </c>
      <c r="X29" s="91">
        <v>-36</v>
      </c>
      <c r="Y29" s="91">
        <v>1</v>
      </c>
      <c r="Z29" s="96">
        <v>-17</v>
      </c>
      <c r="AA29" s="91">
        <v>0</v>
      </c>
      <c r="AB29" s="91">
        <v>0</v>
      </c>
      <c r="AC29" s="91"/>
      <c r="AD29" s="91">
        <f t="shared" si="0"/>
        <v>0</v>
      </c>
      <c r="AE29" s="96">
        <v>0</v>
      </c>
      <c r="AF29" s="91"/>
      <c r="AG29" s="91">
        <v>0</v>
      </c>
      <c r="AH29" s="91">
        <v>0</v>
      </c>
      <c r="AI29" s="91"/>
      <c r="AJ29" s="96"/>
      <c r="AK29" s="91"/>
      <c r="AL29" s="91"/>
      <c r="AM29" s="91"/>
      <c r="AN29" s="91" t="s">
        <v>308</v>
      </c>
      <c r="AO29" s="100"/>
      <c r="AP29" s="91" t="s">
        <v>320</v>
      </c>
      <c r="AQ29" s="91"/>
      <c r="AR29" s="91"/>
      <c r="AS29" s="91"/>
      <c r="AT29" s="96"/>
    </row>
    <row r="30" spans="1:49" ht="12.75">
      <c r="A30" s="95" t="s">
        <v>100</v>
      </c>
      <c r="B30" s="91">
        <v>0</v>
      </c>
      <c r="C30" s="91">
        <v>0</v>
      </c>
      <c r="D30" s="91">
        <v>0</v>
      </c>
      <c r="E30" s="91">
        <v>0</v>
      </c>
      <c r="F30" s="96">
        <v>0</v>
      </c>
      <c r="G30" s="91">
        <v>0</v>
      </c>
      <c r="H30" s="91">
        <v>0</v>
      </c>
      <c r="I30" s="91">
        <v>0</v>
      </c>
      <c r="J30" s="91">
        <v>0</v>
      </c>
      <c r="K30" s="96">
        <v>0</v>
      </c>
      <c r="L30" s="91">
        <v>0</v>
      </c>
      <c r="M30" s="91">
        <v>0</v>
      </c>
      <c r="N30" s="91">
        <v>0</v>
      </c>
      <c r="O30" s="91">
        <v>0</v>
      </c>
      <c r="P30" s="96">
        <v>0</v>
      </c>
      <c r="Q30" s="91">
        <v>0</v>
      </c>
      <c r="R30" s="91">
        <v>0</v>
      </c>
      <c r="S30" s="91">
        <v>0</v>
      </c>
      <c r="T30" s="91">
        <v>0</v>
      </c>
      <c r="U30" s="96">
        <v>0</v>
      </c>
      <c r="V30" s="91">
        <v>0</v>
      </c>
      <c r="W30" s="91">
        <v>0</v>
      </c>
      <c r="X30" s="91">
        <v>0</v>
      </c>
      <c r="Y30" s="91">
        <v>0</v>
      </c>
      <c r="Z30" s="96">
        <v>0</v>
      </c>
      <c r="AA30" s="91">
        <v>6585</v>
      </c>
      <c r="AB30" s="91">
        <v>-1632</v>
      </c>
      <c r="AC30" s="91">
        <v>-4953</v>
      </c>
      <c r="AD30" s="91">
        <f t="shared" si="0"/>
        <v>14131</v>
      </c>
      <c r="AE30" s="96">
        <v>14131</v>
      </c>
      <c r="AF30" s="91" t="s">
        <v>308</v>
      </c>
      <c r="AG30" s="91">
        <v>36793</v>
      </c>
      <c r="AH30" s="91">
        <v>-7160</v>
      </c>
      <c r="AI30" s="91">
        <v>-16667</v>
      </c>
      <c r="AJ30" s="96">
        <v>12966</v>
      </c>
      <c r="AK30" s="91" t="s">
        <v>308</v>
      </c>
      <c r="AL30" s="91" t="s">
        <v>320</v>
      </c>
      <c r="AM30" s="91" t="s">
        <v>308</v>
      </c>
      <c r="AN30" s="91" t="s">
        <v>308</v>
      </c>
      <c r="AO30" s="96"/>
      <c r="AP30" s="91" t="s">
        <v>320</v>
      </c>
      <c r="AQ30" s="171" t="s">
        <v>308</v>
      </c>
      <c r="AR30" s="91">
        <v>10994</v>
      </c>
      <c r="AS30" s="91">
        <v>8704</v>
      </c>
      <c r="AT30" s="96">
        <v>19698</v>
      </c>
      <c r="AU30" s="91">
        <v>4059</v>
      </c>
      <c r="AV30" s="91">
        <v>-3721</v>
      </c>
      <c r="AW30" s="91">
        <v>5241</v>
      </c>
    </row>
    <row r="31" spans="1:49" ht="12.75">
      <c r="A31" s="95" t="s">
        <v>101</v>
      </c>
      <c r="B31" s="91">
        <v>10369</v>
      </c>
      <c r="C31" s="91">
        <v>-8177</v>
      </c>
      <c r="D31" s="91">
        <v>661</v>
      </c>
      <c r="E31" s="91">
        <v>-724</v>
      </c>
      <c r="F31" s="96">
        <v>2129</v>
      </c>
      <c r="G31" s="91">
        <v>225</v>
      </c>
      <c r="H31" s="91">
        <v>3618</v>
      </c>
      <c r="I31" s="91">
        <v>1446</v>
      </c>
      <c r="J31" s="91">
        <v>686</v>
      </c>
      <c r="K31" s="96">
        <v>5975</v>
      </c>
      <c r="L31" s="91">
        <v>5943</v>
      </c>
      <c r="M31" s="91">
        <v>8160</v>
      </c>
      <c r="N31" s="91">
        <v>-11339</v>
      </c>
      <c r="O31" s="91">
        <v>612</v>
      </c>
      <c r="P31" s="96">
        <v>3376</v>
      </c>
      <c r="Q31" s="91">
        <v>1644</v>
      </c>
      <c r="R31" s="91">
        <v>1249</v>
      </c>
      <c r="S31" s="91">
        <v>2007</v>
      </c>
      <c r="T31" s="91">
        <v>4255</v>
      </c>
      <c r="U31" s="96">
        <v>9155</v>
      </c>
      <c r="V31" s="91">
        <v>6496</v>
      </c>
      <c r="W31" s="91">
        <v>3362</v>
      </c>
      <c r="X31" s="91">
        <v>4864</v>
      </c>
      <c r="Y31" s="91">
        <v>8236</v>
      </c>
      <c r="Z31" s="96">
        <v>22958</v>
      </c>
      <c r="AA31" s="91">
        <v>15075</v>
      </c>
      <c r="AB31" s="91">
        <v>13165</v>
      </c>
      <c r="AC31" s="91">
        <v>-4663</v>
      </c>
      <c r="AD31" s="91">
        <f t="shared" si="0"/>
        <v>-1954</v>
      </c>
      <c r="AE31" s="96">
        <v>21623</v>
      </c>
      <c r="AF31" s="91">
        <v>3190</v>
      </c>
      <c r="AG31" s="91">
        <v>108</v>
      </c>
      <c r="AH31" s="91">
        <v>-1191</v>
      </c>
      <c r="AI31" s="91">
        <v>1872</v>
      </c>
      <c r="AJ31" s="96">
        <v>3979</v>
      </c>
      <c r="AK31" s="91">
        <v>323</v>
      </c>
      <c r="AL31" s="91">
        <v>25142</v>
      </c>
      <c r="AM31" s="91">
        <v>18939</v>
      </c>
      <c r="AN31" s="91">
        <v>42526</v>
      </c>
      <c r="AO31" s="96">
        <v>86930</v>
      </c>
      <c r="AP31" s="91">
        <v>141386</v>
      </c>
      <c r="AQ31" s="91">
        <v>-108682</v>
      </c>
      <c r="AR31" s="91">
        <v>-19137</v>
      </c>
      <c r="AS31" s="91">
        <v>5639</v>
      </c>
      <c r="AT31" s="96">
        <v>19206</v>
      </c>
      <c r="AU31" s="91">
        <v>17347</v>
      </c>
      <c r="AV31" s="91">
        <v>79537</v>
      </c>
      <c r="AW31" s="91">
        <v>-58254</v>
      </c>
    </row>
    <row r="32" spans="1:49" ht="12.75">
      <c r="A32" s="106" t="s">
        <v>102</v>
      </c>
      <c r="B32" s="99">
        <v>17386</v>
      </c>
      <c r="C32" s="99">
        <v>-894</v>
      </c>
      <c r="D32" s="99">
        <v>7450</v>
      </c>
      <c r="E32" s="99">
        <v>4235</v>
      </c>
      <c r="F32" s="100">
        <v>28177</v>
      </c>
      <c r="G32" s="99">
        <v>5739</v>
      </c>
      <c r="H32" s="99">
        <v>8926</v>
      </c>
      <c r="I32" s="99">
        <v>6606</v>
      </c>
      <c r="J32" s="99">
        <v>7127</v>
      </c>
      <c r="K32" s="100">
        <v>28398</v>
      </c>
      <c r="L32" s="99">
        <v>10368</v>
      </c>
      <c r="M32" s="99">
        <v>13340</v>
      </c>
      <c r="N32" s="99">
        <v>-5100</v>
      </c>
      <c r="O32" s="99">
        <v>7382</v>
      </c>
      <c r="P32" s="100">
        <v>25990</v>
      </c>
      <c r="Q32" s="99">
        <v>8333</v>
      </c>
      <c r="R32" s="99">
        <v>6442</v>
      </c>
      <c r="S32" s="99">
        <v>7216</v>
      </c>
      <c r="T32" s="99">
        <v>9339</v>
      </c>
      <c r="U32" s="100">
        <v>31330</v>
      </c>
      <c r="V32" s="99">
        <v>10878</v>
      </c>
      <c r="W32" s="99">
        <v>7551</v>
      </c>
      <c r="X32" s="99">
        <v>9232</v>
      </c>
      <c r="Y32" s="99">
        <v>12931</v>
      </c>
      <c r="Z32" s="100">
        <v>40592</v>
      </c>
      <c r="AA32" s="99">
        <v>28314</v>
      </c>
      <c r="AB32" s="99">
        <v>16407</v>
      </c>
      <c r="AC32" s="99">
        <v>-5153</v>
      </c>
      <c r="AD32" s="99">
        <f t="shared" si="0"/>
        <v>15726</v>
      </c>
      <c r="AE32" s="100">
        <v>55294</v>
      </c>
      <c r="AF32" s="99">
        <v>7566</v>
      </c>
      <c r="AG32" s="99">
        <v>41980</v>
      </c>
      <c r="AH32" s="99">
        <v>-4344</v>
      </c>
      <c r="AI32" s="99">
        <v>-6539</v>
      </c>
      <c r="AJ32" s="100">
        <v>38663</v>
      </c>
      <c r="AK32" s="99">
        <v>11482</v>
      </c>
      <c r="AL32" s="99">
        <v>37072</v>
      </c>
      <c r="AM32" s="99">
        <v>31775</v>
      </c>
      <c r="AN32" s="99">
        <v>50741</v>
      </c>
      <c r="AO32" s="100">
        <v>131070</v>
      </c>
      <c r="AP32" s="91">
        <v>149652</v>
      </c>
      <c r="AQ32" s="99">
        <v>-100920</v>
      </c>
      <c r="AR32" s="99">
        <v>748</v>
      </c>
      <c r="AS32" s="99">
        <v>25064</v>
      </c>
      <c r="AT32" s="100">
        <v>74544</v>
      </c>
      <c r="AU32" s="91">
        <v>30738</v>
      </c>
      <c r="AV32" s="91">
        <v>88281</v>
      </c>
      <c r="AW32" s="91">
        <v>-36083</v>
      </c>
    </row>
    <row r="33" ht="12.75">
      <c r="A33" s="105"/>
    </row>
    <row r="34" spans="1:49" ht="12.75">
      <c r="A34" s="98" t="s">
        <v>103</v>
      </c>
      <c r="B34" s="99">
        <v>15099</v>
      </c>
      <c r="C34" s="99">
        <v>-16433</v>
      </c>
      <c r="D34" s="99">
        <v>7123</v>
      </c>
      <c r="E34" s="99">
        <v>-1047</v>
      </c>
      <c r="F34" s="100">
        <v>4742</v>
      </c>
      <c r="G34" s="99">
        <v>1642</v>
      </c>
      <c r="H34" s="99">
        <v>-1791</v>
      </c>
      <c r="I34" s="99">
        <v>3620</v>
      </c>
      <c r="J34" s="99">
        <v>-5359</v>
      </c>
      <c r="K34" s="100">
        <v>-1888</v>
      </c>
      <c r="L34" s="99">
        <v>9042</v>
      </c>
      <c r="M34" s="99">
        <v>9649</v>
      </c>
      <c r="N34" s="99">
        <v>-5630</v>
      </c>
      <c r="O34" s="99">
        <v>3014</v>
      </c>
      <c r="P34" s="100">
        <v>16075</v>
      </c>
      <c r="Q34" s="99">
        <v>-4187</v>
      </c>
      <c r="R34" s="99">
        <v>10868</v>
      </c>
      <c r="S34" s="99">
        <v>-3889</v>
      </c>
      <c r="T34" s="99">
        <v>-7947</v>
      </c>
      <c r="U34" s="100">
        <v>-5155</v>
      </c>
      <c r="V34" s="99">
        <v>8963</v>
      </c>
      <c r="W34" s="99">
        <v>5845</v>
      </c>
      <c r="X34" s="99">
        <v>7994</v>
      </c>
      <c r="Y34" s="99">
        <v>9356</v>
      </c>
      <c r="Z34" s="100">
        <v>32158</v>
      </c>
      <c r="AA34" s="99">
        <v>26514</v>
      </c>
      <c r="AB34" s="99">
        <v>13209</v>
      </c>
      <c r="AC34" s="99">
        <v>-12900</v>
      </c>
      <c r="AD34" s="99">
        <f t="shared" si="0"/>
        <v>10795</v>
      </c>
      <c r="AE34" s="100">
        <v>37618</v>
      </c>
      <c r="AF34" s="99">
        <v>-1582</v>
      </c>
      <c r="AG34" s="99">
        <v>34826</v>
      </c>
      <c r="AH34" s="99">
        <v>-4949</v>
      </c>
      <c r="AI34" s="99">
        <v>-11728</v>
      </c>
      <c r="AJ34" s="100">
        <v>16567</v>
      </c>
      <c r="AK34" s="99">
        <v>-1304</v>
      </c>
      <c r="AL34" s="99">
        <v>-37548</v>
      </c>
      <c r="AM34" s="99">
        <v>41728</v>
      </c>
      <c r="AN34" s="99">
        <v>13130</v>
      </c>
      <c r="AO34" s="100">
        <v>16006</v>
      </c>
      <c r="AP34" s="99">
        <v>147128</v>
      </c>
      <c r="AQ34" s="99">
        <v>-103567</v>
      </c>
      <c r="AR34" s="99">
        <v>-19864</v>
      </c>
      <c r="AS34" s="99">
        <v>35304</v>
      </c>
      <c r="AT34" s="100">
        <v>59001</v>
      </c>
      <c r="AU34" s="99">
        <v>23470</v>
      </c>
      <c r="AV34" s="99">
        <v>77237</v>
      </c>
      <c r="AW34" s="99">
        <v>-41305</v>
      </c>
    </row>
    <row r="35" spans="1:49" ht="12.75">
      <c r="A35" s="95" t="s">
        <v>104</v>
      </c>
      <c r="B35" s="91">
        <v>2139</v>
      </c>
      <c r="C35" s="91">
        <v>3119</v>
      </c>
      <c r="D35" s="91">
        <v>1443</v>
      </c>
      <c r="E35" s="91">
        <v>2382</v>
      </c>
      <c r="F35" s="96">
        <v>9083</v>
      </c>
      <c r="G35" s="91">
        <v>1052</v>
      </c>
      <c r="H35" s="91">
        <v>1606</v>
      </c>
      <c r="I35" s="91">
        <v>2539</v>
      </c>
      <c r="J35" s="91">
        <v>2669</v>
      </c>
      <c r="K35" s="96">
        <v>7866</v>
      </c>
      <c r="L35" s="91">
        <v>3566</v>
      </c>
      <c r="M35" s="91">
        <v>835</v>
      </c>
      <c r="N35" s="91">
        <v>330</v>
      </c>
      <c r="O35" s="91">
        <v>674</v>
      </c>
      <c r="P35" s="96">
        <v>5405</v>
      </c>
      <c r="Q35" s="91">
        <v>201</v>
      </c>
      <c r="R35" s="91">
        <v>2145</v>
      </c>
      <c r="S35" s="91">
        <v>3385</v>
      </c>
      <c r="T35" s="91">
        <v>2254</v>
      </c>
      <c r="U35" s="96">
        <v>7985</v>
      </c>
      <c r="V35" s="91">
        <v>1090</v>
      </c>
      <c r="W35" s="91">
        <v>463</v>
      </c>
      <c r="X35" s="91">
        <v>2251</v>
      </c>
      <c r="Y35" s="91">
        <v>1075</v>
      </c>
      <c r="Z35" s="96">
        <v>4879</v>
      </c>
      <c r="AA35" s="91">
        <v>1229</v>
      </c>
      <c r="AB35" s="91">
        <v>3389</v>
      </c>
      <c r="AC35" s="91">
        <v>-791</v>
      </c>
      <c r="AD35" s="91">
        <f t="shared" si="0"/>
        <v>1368</v>
      </c>
      <c r="AE35" s="96">
        <v>5195</v>
      </c>
      <c r="AF35" s="91">
        <v>1077</v>
      </c>
      <c r="AG35" s="91">
        <v>762</v>
      </c>
      <c r="AH35" s="91">
        <v>2935</v>
      </c>
      <c r="AI35" s="91">
        <v>544</v>
      </c>
      <c r="AJ35" s="96">
        <v>5318</v>
      </c>
      <c r="AK35" s="91">
        <v>4682</v>
      </c>
      <c r="AL35" s="91">
        <v>1417</v>
      </c>
      <c r="AM35" s="91">
        <v>-4881</v>
      </c>
      <c r="AN35" s="91">
        <v>-26428</v>
      </c>
      <c r="AO35" s="96">
        <v>-25210</v>
      </c>
      <c r="AP35" s="91">
        <v>-12361</v>
      </c>
      <c r="AQ35" s="91">
        <v>18831</v>
      </c>
      <c r="AR35" s="91">
        <v>429</v>
      </c>
      <c r="AS35" s="91">
        <v>-8575</v>
      </c>
      <c r="AT35" s="96">
        <v>-1676</v>
      </c>
      <c r="AU35" s="91">
        <v>2825</v>
      </c>
      <c r="AV35" s="91">
        <v>1710</v>
      </c>
      <c r="AW35" s="91">
        <v>4613</v>
      </c>
    </row>
    <row r="36" spans="1:49" ht="12.75">
      <c r="A36" s="98" t="s">
        <v>105</v>
      </c>
      <c r="B36" s="99">
        <v>-9911</v>
      </c>
      <c r="C36" s="99">
        <v>5717</v>
      </c>
      <c r="D36" s="99">
        <v>-12849</v>
      </c>
      <c r="E36" s="99">
        <v>18207</v>
      </c>
      <c r="F36" s="100">
        <v>1164</v>
      </c>
      <c r="G36" s="99">
        <v>11596</v>
      </c>
      <c r="H36" s="99">
        <v>32372</v>
      </c>
      <c r="I36" s="99">
        <v>15740</v>
      </c>
      <c r="J36" s="99">
        <v>7215</v>
      </c>
      <c r="K36" s="100">
        <v>66923</v>
      </c>
      <c r="L36" s="99">
        <v>22671</v>
      </c>
      <c r="M36" s="99">
        <v>-8522</v>
      </c>
      <c r="N36" s="99">
        <v>34589</v>
      </c>
      <c r="O36" s="99">
        <v>23663</v>
      </c>
      <c r="P36" s="100">
        <v>72401</v>
      </c>
      <c r="Q36" s="99">
        <v>66209</v>
      </c>
      <c r="R36" s="99">
        <v>38961</v>
      </c>
      <c r="S36" s="99">
        <v>88917</v>
      </c>
      <c r="T36" s="99">
        <v>67824</v>
      </c>
      <c r="U36" s="100">
        <v>261911</v>
      </c>
      <c r="V36" s="99">
        <v>84547</v>
      </c>
      <c r="W36" s="99">
        <v>72043</v>
      </c>
      <c r="X36" s="99">
        <v>64118</v>
      </c>
      <c r="Y36" s="99">
        <v>56449</v>
      </c>
      <c r="Z36" s="100">
        <v>277157</v>
      </c>
      <c r="AA36" s="99">
        <v>129882</v>
      </c>
      <c r="AB36" s="99">
        <v>92506</v>
      </c>
      <c r="AC36" s="99">
        <v>106863</v>
      </c>
      <c r="AD36" s="99">
        <f t="shared" si="0"/>
        <v>33139</v>
      </c>
      <c r="AE36" s="100">
        <v>362390</v>
      </c>
      <c r="AF36" s="99">
        <v>77759</v>
      </c>
      <c r="AG36" s="99">
        <v>57474</v>
      </c>
      <c r="AH36" s="99">
        <v>103849</v>
      </c>
      <c r="AI36" s="99">
        <v>105174</v>
      </c>
      <c r="AJ36" s="100">
        <v>344256</v>
      </c>
      <c r="AK36" s="99">
        <v>73287</v>
      </c>
      <c r="AL36" s="99">
        <v>128058</v>
      </c>
      <c r="AM36" s="99">
        <v>-9967</v>
      </c>
      <c r="AN36" s="99">
        <v>-33182</v>
      </c>
      <c r="AO36" s="100">
        <v>158196</v>
      </c>
      <c r="AP36" s="99">
        <v>-92080</v>
      </c>
      <c r="AQ36" s="99">
        <v>201244</v>
      </c>
      <c r="AR36" s="99">
        <v>61276</v>
      </c>
      <c r="AS36" s="99">
        <v>12122</v>
      </c>
      <c r="AT36" s="100">
        <v>182562</v>
      </c>
      <c r="AU36" s="99">
        <v>38839</v>
      </c>
      <c r="AV36" s="99">
        <v>-15997</v>
      </c>
      <c r="AW36" s="99">
        <v>142004</v>
      </c>
    </row>
    <row r="37" spans="1:49" ht="12.75">
      <c r="A37" s="95" t="s">
        <v>106</v>
      </c>
      <c r="B37" s="91">
        <v>-247</v>
      </c>
      <c r="C37" s="91">
        <v>-3517</v>
      </c>
      <c r="D37" s="91">
        <v>-3931</v>
      </c>
      <c r="E37" s="91">
        <v>1559</v>
      </c>
      <c r="F37" s="96">
        <v>-6136</v>
      </c>
      <c r="G37" s="91">
        <v>881</v>
      </c>
      <c r="H37" s="91">
        <v>1772</v>
      </c>
      <c r="I37" s="91">
        <v>-797</v>
      </c>
      <c r="J37" s="91">
        <v>83</v>
      </c>
      <c r="K37" s="96">
        <v>1939</v>
      </c>
      <c r="L37" s="91">
        <v>764</v>
      </c>
      <c r="M37" s="91">
        <v>667</v>
      </c>
      <c r="N37" s="91">
        <v>2328</v>
      </c>
      <c r="O37" s="91">
        <v>-36235</v>
      </c>
      <c r="P37" s="96">
        <v>-32476</v>
      </c>
      <c r="Q37" s="91">
        <v>12075</v>
      </c>
      <c r="R37" s="91">
        <v>8939</v>
      </c>
      <c r="S37" s="91">
        <v>13524</v>
      </c>
      <c r="T37" s="91">
        <v>13279</v>
      </c>
      <c r="U37" s="96">
        <v>47817</v>
      </c>
      <c r="V37" s="91">
        <v>10195</v>
      </c>
      <c r="W37" s="91">
        <v>6545</v>
      </c>
      <c r="X37" s="91">
        <v>9509</v>
      </c>
      <c r="Y37" s="91">
        <v>2909</v>
      </c>
      <c r="Z37" s="96">
        <v>29158</v>
      </c>
      <c r="AA37" s="91">
        <v>8257</v>
      </c>
      <c r="AB37" s="91">
        <v>3891</v>
      </c>
      <c r="AC37" s="91">
        <v>9407</v>
      </c>
      <c r="AD37" s="91">
        <f t="shared" si="0"/>
        <v>3309</v>
      </c>
      <c r="AE37" s="96">
        <v>24864</v>
      </c>
      <c r="AF37" s="91">
        <v>15172</v>
      </c>
      <c r="AG37" s="91">
        <v>29879</v>
      </c>
      <c r="AH37" s="91">
        <v>29839</v>
      </c>
      <c r="AI37" s="91">
        <v>6963</v>
      </c>
      <c r="AJ37" s="96">
        <v>81853</v>
      </c>
      <c r="AK37" s="91">
        <v>8244</v>
      </c>
      <c r="AL37" s="91">
        <v>13910</v>
      </c>
      <c r="AM37" s="91">
        <v>-4871</v>
      </c>
      <c r="AN37" s="91">
        <v>-223</v>
      </c>
      <c r="AO37" s="96">
        <v>17060</v>
      </c>
      <c r="AP37" s="91">
        <v>25642</v>
      </c>
      <c r="AQ37" s="91">
        <v>19896</v>
      </c>
      <c r="AR37" s="91">
        <v>41531</v>
      </c>
      <c r="AS37" s="91">
        <v>-3995</v>
      </c>
      <c r="AT37" s="96">
        <v>83074</v>
      </c>
      <c r="AU37" s="91">
        <v>16429</v>
      </c>
      <c r="AV37" s="91">
        <v>24740</v>
      </c>
      <c r="AW37" s="91">
        <v>19708</v>
      </c>
    </row>
    <row r="38" ht="12.75">
      <c r="A38" s="101"/>
    </row>
    <row r="39" spans="1:49" ht="14.25">
      <c r="A39" s="98" t="s">
        <v>452</v>
      </c>
      <c r="B39" s="99">
        <v>-9664</v>
      </c>
      <c r="C39" s="99">
        <v>9234</v>
      </c>
      <c r="D39" s="99">
        <v>-8918</v>
      </c>
      <c r="E39" s="99">
        <v>16648</v>
      </c>
      <c r="F39" s="100">
        <v>7300</v>
      </c>
      <c r="G39" s="99">
        <v>10715</v>
      </c>
      <c r="H39" s="99">
        <v>30600</v>
      </c>
      <c r="I39" s="99">
        <v>16537</v>
      </c>
      <c r="J39" s="99">
        <v>7132</v>
      </c>
      <c r="K39" s="100">
        <v>64984</v>
      </c>
      <c r="L39" s="99">
        <v>21907</v>
      </c>
      <c r="M39" s="99">
        <v>-9189</v>
      </c>
      <c r="N39" s="99">
        <v>32261</v>
      </c>
      <c r="O39" s="99">
        <v>59898</v>
      </c>
      <c r="P39" s="100">
        <v>104877</v>
      </c>
      <c r="Q39" s="99">
        <v>54134</v>
      </c>
      <c r="R39" s="99">
        <v>30022</v>
      </c>
      <c r="S39" s="99">
        <v>75393</v>
      </c>
      <c r="T39" s="99">
        <v>54545</v>
      </c>
      <c r="U39" s="100">
        <v>214094</v>
      </c>
      <c r="V39" s="99">
        <v>74352</v>
      </c>
      <c r="W39" s="99">
        <v>65498</v>
      </c>
      <c r="X39" s="99">
        <v>54609</v>
      </c>
      <c r="Y39" s="99">
        <v>53540</v>
      </c>
      <c r="Z39" s="100">
        <v>247999</v>
      </c>
      <c r="AA39" s="99">
        <v>121625</v>
      </c>
      <c r="AB39" s="99">
        <v>88615</v>
      </c>
      <c r="AC39" s="99">
        <v>97456</v>
      </c>
      <c r="AD39" s="99">
        <f t="shared" si="0"/>
        <v>29830</v>
      </c>
      <c r="AE39" s="100">
        <v>337526</v>
      </c>
      <c r="AF39" s="99">
        <v>62587</v>
      </c>
      <c r="AG39" s="99">
        <v>27595</v>
      </c>
      <c r="AH39" s="99">
        <v>74010</v>
      </c>
      <c r="AI39" s="99">
        <v>98211</v>
      </c>
      <c r="AJ39" s="100">
        <v>262403</v>
      </c>
      <c r="AK39" s="99">
        <v>65043</v>
      </c>
      <c r="AL39" s="99">
        <v>114148</v>
      </c>
      <c r="AM39" s="99">
        <v>-5096</v>
      </c>
      <c r="AN39" s="99">
        <v>-32959</v>
      </c>
      <c r="AO39" s="100">
        <v>141136</v>
      </c>
      <c r="AP39" s="99">
        <v>-117722</v>
      </c>
      <c r="AQ39" s="99">
        <v>181348</v>
      </c>
      <c r="AR39" s="99">
        <v>19745</v>
      </c>
      <c r="AS39" s="99">
        <v>16117</v>
      </c>
      <c r="AT39" s="100">
        <v>99488</v>
      </c>
      <c r="AU39" s="99">
        <v>22410</v>
      </c>
      <c r="AV39" s="99">
        <v>-40737</v>
      </c>
      <c r="AW39" s="99">
        <v>122296</v>
      </c>
    </row>
    <row r="40" spans="1:49" ht="12.75">
      <c r="A40" s="95" t="s">
        <v>453</v>
      </c>
      <c r="B40" s="99"/>
      <c r="C40" s="99"/>
      <c r="D40" s="99"/>
      <c r="E40" s="99"/>
      <c r="F40" s="100"/>
      <c r="G40" s="99"/>
      <c r="H40" s="99"/>
      <c r="I40" s="99"/>
      <c r="J40" s="99"/>
      <c r="K40" s="100"/>
      <c r="L40" s="99"/>
      <c r="M40" s="99"/>
      <c r="N40" s="99"/>
      <c r="O40" s="99"/>
      <c r="P40" s="100"/>
      <c r="Q40" s="99"/>
      <c r="R40" s="99"/>
      <c r="S40" s="99"/>
      <c r="T40" s="99"/>
      <c r="U40" s="100"/>
      <c r="V40" s="99"/>
      <c r="W40" s="99"/>
      <c r="X40" s="99"/>
      <c r="Y40" s="99"/>
      <c r="Z40" s="100"/>
      <c r="AA40" s="99"/>
      <c r="AB40" s="99"/>
      <c r="AC40" s="99"/>
      <c r="AD40" s="99"/>
      <c r="AE40" s="100"/>
      <c r="AF40" s="99"/>
      <c r="AG40" s="99"/>
      <c r="AH40" s="99"/>
      <c r="AI40" s="99"/>
      <c r="AJ40" s="100"/>
      <c r="AK40" s="99"/>
      <c r="AL40" s="99"/>
      <c r="AM40" s="99"/>
      <c r="AN40" s="99"/>
      <c r="AO40" s="100"/>
      <c r="AP40" s="99"/>
      <c r="AQ40" s="99"/>
      <c r="AR40" s="99">
        <v>-7149</v>
      </c>
      <c r="AS40" s="99">
        <v>4144</v>
      </c>
      <c r="AT40" s="100">
        <v>-3005</v>
      </c>
      <c r="AU40" s="99">
        <v>-10859</v>
      </c>
      <c r="AV40" s="99">
        <v>-11863</v>
      </c>
      <c r="AW40" s="99">
        <v>-11055</v>
      </c>
    </row>
    <row r="41" spans="1:49" ht="12.75">
      <c r="A41" s="98" t="s">
        <v>442</v>
      </c>
      <c r="B41" s="99"/>
      <c r="C41" s="99"/>
      <c r="D41" s="99"/>
      <c r="E41" s="99"/>
      <c r="F41" s="100"/>
      <c r="G41" s="99"/>
      <c r="H41" s="99"/>
      <c r="I41" s="99"/>
      <c r="J41" s="99"/>
      <c r="K41" s="100"/>
      <c r="L41" s="99"/>
      <c r="M41" s="99"/>
      <c r="N41" s="99"/>
      <c r="O41" s="99"/>
      <c r="P41" s="100"/>
      <c r="Q41" s="99"/>
      <c r="R41" s="99"/>
      <c r="S41" s="99"/>
      <c r="T41" s="99"/>
      <c r="U41" s="100"/>
      <c r="V41" s="99"/>
      <c r="W41" s="99"/>
      <c r="X41" s="99"/>
      <c r="Y41" s="99"/>
      <c r="Z41" s="100"/>
      <c r="AA41" s="99"/>
      <c r="AB41" s="99"/>
      <c r="AC41" s="99"/>
      <c r="AD41" s="99"/>
      <c r="AE41" s="100"/>
      <c r="AF41" s="99"/>
      <c r="AG41" s="99"/>
      <c r="AH41" s="99"/>
      <c r="AI41" s="99"/>
      <c r="AJ41" s="100"/>
      <c r="AK41" s="99"/>
      <c r="AL41" s="99"/>
      <c r="AM41" s="99"/>
      <c r="AN41" s="99"/>
      <c r="AO41" s="100"/>
      <c r="AP41" s="99"/>
      <c r="AQ41" s="99"/>
      <c r="AR41" s="99">
        <v>12596</v>
      </c>
      <c r="AS41" s="99">
        <v>20261</v>
      </c>
      <c r="AT41" s="100">
        <v>96483</v>
      </c>
      <c r="AU41" s="99">
        <v>11551</v>
      </c>
      <c r="AV41" s="99">
        <v>-52600</v>
      </c>
      <c r="AW41" s="99">
        <v>111241</v>
      </c>
    </row>
    <row r="42" ht="12.75">
      <c r="A42" s="95" t="s">
        <v>107</v>
      </c>
    </row>
    <row r="43" spans="1:49" ht="12.75">
      <c r="A43" s="95" t="s">
        <v>108</v>
      </c>
      <c r="B43" s="99">
        <v>-12122</v>
      </c>
      <c r="C43" s="99">
        <v>7438</v>
      </c>
      <c r="D43" s="99">
        <v>-9603</v>
      </c>
      <c r="E43" s="99">
        <v>15528</v>
      </c>
      <c r="F43" s="100">
        <v>1241</v>
      </c>
      <c r="G43" s="99">
        <v>10199</v>
      </c>
      <c r="H43" s="99">
        <v>29404</v>
      </c>
      <c r="I43" s="99">
        <v>15608</v>
      </c>
      <c r="J43" s="99">
        <v>10051</v>
      </c>
      <c r="K43" s="100">
        <v>65262</v>
      </c>
      <c r="L43" s="99">
        <v>22679</v>
      </c>
      <c r="M43" s="99">
        <v>-10919</v>
      </c>
      <c r="N43" s="99">
        <v>30778</v>
      </c>
      <c r="O43" s="99">
        <v>57443</v>
      </c>
      <c r="P43" s="100">
        <v>99981</v>
      </c>
      <c r="Q43" s="99">
        <v>51747</v>
      </c>
      <c r="R43" s="99">
        <v>29218</v>
      </c>
      <c r="S43" s="99">
        <v>74062</v>
      </c>
      <c r="T43" s="99">
        <v>53543</v>
      </c>
      <c r="U43" s="100">
        <v>208570</v>
      </c>
      <c r="V43" s="99">
        <v>71887</v>
      </c>
      <c r="W43" s="99">
        <v>64250</v>
      </c>
      <c r="X43" s="99">
        <v>56440</v>
      </c>
      <c r="Y43" s="99">
        <v>52342</v>
      </c>
      <c r="Z43" s="100">
        <v>244919</v>
      </c>
      <c r="AA43" s="99">
        <v>122255</v>
      </c>
      <c r="AB43" s="99">
        <v>89598</v>
      </c>
      <c r="AC43" s="99">
        <v>95041</v>
      </c>
      <c r="AD43" s="99">
        <f t="shared" si="0"/>
        <v>22589</v>
      </c>
      <c r="AE43" s="100">
        <v>329483</v>
      </c>
      <c r="AF43" s="99">
        <v>59467</v>
      </c>
      <c r="AG43" s="99">
        <v>26930</v>
      </c>
      <c r="AH43" s="99">
        <v>73449</v>
      </c>
      <c r="AI43" s="99">
        <v>97950</v>
      </c>
      <c r="AJ43" s="100">
        <v>257796</v>
      </c>
      <c r="AK43" s="99">
        <v>65010</v>
      </c>
      <c r="AL43" s="99">
        <v>114674</v>
      </c>
      <c r="AM43" s="99">
        <v>-4904</v>
      </c>
      <c r="AN43" s="99">
        <v>-33309</v>
      </c>
      <c r="AO43" s="100">
        <v>141471</v>
      </c>
      <c r="AP43" s="99">
        <v>-114815</v>
      </c>
      <c r="AQ43" s="99">
        <v>178479</v>
      </c>
      <c r="AR43" s="99">
        <v>12933</v>
      </c>
      <c r="AS43" s="99">
        <v>27312</v>
      </c>
      <c r="AT43" s="100">
        <v>103909</v>
      </c>
      <c r="AU43" s="91">
        <v>19011</v>
      </c>
      <c r="AV43" s="91">
        <v>-43226</v>
      </c>
      <c r="AW43" s="91">
        <v>92071</v>
      </c>
    </row>
    <row r="44" spans="1:49" ht="12.75">
      <c r="A44" s="95" t="s">
        <v>328</v>
      </c>
      <c r="B44" s="91">
        <v>2458</v>
      </c>
      <c r="C44" s="91">
        <v>1796</v>
      </c>
      <c r="D44" s="91">
        <v>685</v>
      </c>
      <c r="E44" s="91">
        <v>1120</v>
      </c>
      <c r="F44" s="96">
        <v>6059</v>
      </c>
      <c r="G44" s="91">
        <v>516</v>
      </c>
      <c r="H44" s="91">
        <v>1196</v>
      </c>
      <c r="I44" s="91">
        <v>929</v>
      </c>
      <c r="J44" s="91">
        <v>-2919</v>
      </c>
      <c r="K44" s="96">
        <v>-278</v>
      </c>
      <c r="L44" s="91">
        <v>-772</v>
      </c>
      <c r="M44" s="91">
        <v>1730</v>
      </c>
      <c r="N44" s="91">
        <v>1483</v>
      </c>
      <c r="O44" s="91">
        <v>2455</v>
      </c>
      <c r="P44" s="96">
        <v>4896</v>
      </c>
      <c r="Q44" s="91">
        <v>2387</v>
      </c>
      <c r="R44" s="91">
        <v>804</v>
      </c>
      <c r="S44" s="91">
        <v>1331</v>
      </c>
      <c r="T44" s="91">
        <v>1002</v>
      </c>
      <c r="U44" s="96">
        <v>5524</v>
      </c>
      <c r="V44" s="91">
        <v>2465</v>
      </c>
      <c r="W44" s="91">
        <v>1248</v>
      </c>
      <c r="X44" s="91">
        <v>-1831</v>
      </c>
      <c r="Y44" s="91">
        <v>1198</v>
      </c>
      <c r="Z44" s="96">
        <v>3080</v>
      </c>
      <c r="AA44" s="91">
        <v>-630</v>
      </c>
      <c r="AB44" s="91">
        <v>-983</v>
      </c>
      <c r="AC44" s="91">
        <v>2415</v>
      </c>
      <c r="AD44" s="91">
        <f t="shared" si="0"/>
        <v>7241</v>
      </c>
      <c r="AE44" s="96">
        <v>8043</v>
      </c>
      <c r="AF44" s="91">
        <v>3120</v>
      </c>
      <c r="AG44" s="91">
        <v>665</v>
      </c>
      <c r="AH44" s="91">
        <v>561</v>
      </c>
      <c r="AI44" s="91">
        <v>261</v>
      </c>
      <c r="AJ44" s="96">
        <v>4607</v>
      </c>
      <c r="AK44" s="91">
        <v>33</v>
      </c>
      <c r="AL44" s="91">
        <v>-526</v>
      </c>
      <c r="AM44" s="91">
        <v>-192</v>
      </c>
      <c r="AN44" s="91">
        <v>350</v>
      </c>
      <c r="AO44" s="96">
        <v>-335</v>
      </c>
      <c r="AP44" s="91">
        <v>-2907</v>
      </c>
      <c r="AQ44" s="91">
        <v>2869</v>
      </c>
      <c r="AR44" s="91">
        <v>-337</v>
      </c>
      <c r="AS44" s="91">
        <v>-7051</v>
      </c>
      <c r="AT44" s="96">
        <v>-7426</v>
      </c>
      <c r="AU44" s="94">
        <v>-7460</v>
      </c>
      <c r="AV44" s="94">
        <v>-9374</v>
      </c>
      <c r="AW44" s="94">
        <v>19170</v>
      </c>
    </row>
    <row r="45" ht="12.75">
      <c r="A45" s="105"/>
    </row>
    <row r="46" spans="1:49" ht="12.75">
      <c r="A46" s="98" t="s">
        <v>454</v>
      </c>
      <c r="AR46" s="119">
        <v>190</v>
      </c>
      <c r="AS46" s="99">
        <v>300</v>
      </c>
      <c r="AT46" s="100">
        <v>1235</v>
      </c>
      <c r="AU46" s="94">
        <v>286</v>
      </c>
      <c r="AV46" s="94">
        <v>-446</v>
      </c>
      <c r="AW46" s="94">
        <v>1152</v>
      </c>
    </row>
    <row r="47" spans="1:49" ht="14.25">
      <c r="A47" s="107" t="s">
        <v>455</v>
      </c>
      <c r="AR47" s="119">
        <v>190</v>
      </c>
      <c r="AS47" s="99">
        <v>300</v>
      </c>
      <c r="AT47" s="100">
        <v>1235</v>
      </c>
      <c r="AU47" s="99">
        <v>267</v>
      </c>
      <c r="AV47" s="99">
        <v>-457</v>
      </c>
      <c r="AW47" s="99">
        <v>1134</v>
      </c>
    </row>
    <row r="48" spans="1:49" ht="12.75">
      <c r="A48" s="98" t="s">
        <v>109</v>
      </c>
      <c r="B48" s="99">
        <v>-124</v>
      </c>
      <c r="C48" s="99">
        <v>76</v>
      </c>
      <c r="D48" s="99">
        <v>-98</v>
      </c>
      <c r="E48" s="99">
        <v>159</v>
      </c>
      <c r="F48" s="100">
        <v>13</v>
      </c>
      <c r="G48" s="99">
        <v>104</v>
      </c>
      <c r="H48" s="99">
        <v>300</v>
      </c>
      <c r="I48" s="99">
        <v>160</v>
      </c>
      <c r="J48" s="99">
        <v>111</v>
      </c>
      <c r="K48" s="100">
        <v>675</v>
      </c>
      <c r="L48" s="99">
        <v>243</v>
      </c>
      <c r="M48" s="99">
        <v>-105</v>
      </c>
      <c r="N48" s="99">
        <v>296</v>
      </c>
      <c r="O48" s="99">
        <v>553</v>
      </c>
      <c r="P48" s="100">
        <v>987</v>
      </c>
      <c r="Q48" s="99">
        <v>499</v>
      </c>
      <c r="R48" s="99">
        <v>284</v>
      </c>
      <c r="S48" s="99">
        <v>720</v>
      </c>
      <c r="T48" s="99">
        <v>519</v>
      </c>
      <c r="U48" s="100">
        <v>2022</v>
      </c>
      <c r="V48" s="99">
        <v>697</v>
      </c>
      <c r="W48" s="99">
        <v>630</v>
      </c>
      <c r="X48" s="99">
        <v>557</v>
      </c>
      <c r="Y48" s="99">
        <v>517</v>
      </c>
      <c r="Z48" s="100">
        <v>2401</v>
      </c>
      <c r="AA48" s="99">
        <v>1204</v>
      </c>
      <c r="AB48" s="99">
        <v>943</v>
      </c>
      <c r="AC48" s="99">
        <v>1032</v>
      </c>
      <c r="AD48" s="99">
        <f t="shared" si="0"/>
        <v>245</v>
      </c>
      <c r="AE48" s="100">
        <v>3424</v>
      </c>
      <c r="AF48" s="99">
        <v>643</v>
      </c>
      <c r="AG48" s="99">
        <v>292</v>
      </c>
      <c r="AH48" s="99">
        <v>942</v>
      </c>
      <c r="AI48" s="99">
        <v>1308</v>
      </c>
      <c r="AJ48" s="100">
        <v>3057</v>
      </c>
      <c r="AK48" s="99">
        <v>792</v>
      </c>
      <c r="AL48" s="99">
        <v>1271</v>
      </c>
      <c r="AM48" s="99">
        <v>-54</v>
      </c>
      <c r="AN48" s="99">
        <v>-370</v>
      </c>
      <c r="AO48" s="100">
        <v>1604</v>
      </c>
      <c r="AP48" s="99">
        <v>-1395</v>
      </c>
      <c r="AQ48" s="99">
        <v>2012</v>
      </c>
      <c r="AR48" s="99">
        <v>151</v>
      </c>
      <c r="AS48" s="99">
        <v>324</v>
      </c>
      <c r="AT48" s="100">
        <v>1218</v>
      </c>
      <c r="AU48" s="99">
        <v>225</v>
      </c>
      <c r="AV48" s="99">
        <v>-512</v>
      </c>
      <c r="AW48" s="99">
        <v>1091</v>
      </c>
    </row>
    <row r="49" spans="1:49" ht="14.25">
      <c r="A49" s="107" t="s">
        <v>329</v>
      </c>
      <c r="B49" s="99"/>
      <c r="C49" s="99"/>
      <c r="D49" s="99"/>
      <c r="E49" s="99"/>
      <c r="F49" s="100"/>
      <c r="G49" s="99"/>
      <c r="H49" s="99"/>
      <c r="I49" s="99"/>
      <c r="J49" s="99"/>
      <c r="K49" s="100"/>
      <c r="L49" s="99">
        <v>243</v>
      </c>
      <c r="M49" s="99">
        <v>-105</v>
      </c>
      <c r="N49" s="99">
        <v>296</v>
      </c>
      <c r="O49" s="99">
        <v>552</v>
      </c>
      <c r="P49" s="100">
        <v>986</v>
      </c>
      <c r="Q49" s="99">
        <v>494</v>
      </c>
      <c r="R49" s="99">
        <v>282</v>
      </c>
      <c r="S49" s="99">
        <v>710</v>
      </c>
      <c r="T49" s="99">
        <v>512</v>
      </c>
      <c r="U49" s="100">
        <v>1998</v>
      </c>
      <c r="V49" s="99">
        <v>689</v>
      </c>
      <c r="W49" s="99">
        <v>623</v>
      </c>
      <c r="X49" s="99">
        <v>552</v>
      </c>
      <c r="Y49" s="99">
        <v>513</v>
      </c>
      <c r="Z49" s="100">
        <v>2377</v>
      </c>
      <c r="AA49" s="99">
        <v>1192</v>
      </c>
      <c r="AB49" s="99">
        <v>934</v>
      </c>
      <c r="AC49" s="99">
        <v>901</v>
      </c>
      <c r="AD49" s="99">
        <f t="shared" si="0"/>
        <v>349</v>
      </c>
      <c r="AE49" s="100">
        <v>3376</v>
      </c>
      <c r="AF49" s="99">
        <v>595</v>
      </c>
      <c r="AG49" s="99">
        <v>291</v>
      </c>
      <c r="AH49" s="99">
        <v>785</v>
      </c>
      <c r="AI49" s="99">
        <v>1001</v>
      </c>
      <c r="AJ49" s="100">
        <v>2981</v>
      </c>
      <c r="AK49" s="99">
        <v>671</v>
      </c>
      <c r="AL49" s="99">
        <v>1163</v>
      </c>
      <c r="AM49" s="99">
        <v>-284</v>
      </c>
      <c r="AN49" s="99">
        <v>-698</v>
      </c>
      <c r="AO49" s="100">
        <v>816</v>
      </c>
      <c r="AP49" s="99">
        <v>-1395</v>
      </c>
      <c r="AQ49" s="99">
        <v>1885</v>
      </c>
      <c r="AR49" s="99">
        <v>151</v>
      </c>
      <c r="AS49" s="99">
        <v>324</v>
      </c>
      <c r="AT49" s="100">
        <v>1218</v>
      </c>
      <c r="AU49" s="94">
        <v>210</v>
      </c>
      <c r="AV49" s="94">
        <v>-519</v>
      </c>
      <c r="AW49" s="94">
        <v>1076</v>
      </c>
    </row>
    <row r="50" ht="12.75">
      <c r="A50" s="101"/>
    </row>
    <row r="51" ht="12.75"/>
  </sheetData>
  <printOptions/>
  <pageMargins left="0.75" right="0.75" top="1" bottom="1" header="0.5" footer="0.5"/>
  <pageSetup fitToHeight="1" fitToWidth="1" horizontalDpi="300" verticalDpi="300" orientation="landscape" paperSize="9" scale="33" r:id="rId1"/>
</worksheet>
</file>

<file path=xl/worksheets/sheet13.xml><?xml version="1.0" encoding="utf-8"?>
<worksheet xmlns="http://schemas.openxmlformats.org/spreadsheetml/2006/main" xmlns:r="http://schemas.openxmlformats.org/officeDocument/2006/relationships">
  <sheetPr>
    <tabColor indexed="52"/>
    <pageSetUpPr fitToPage="1"/>
  </sheetPr>
  <dimension ref="A1:AN55"/>
  <sheetViews>
    <sheetView workbookViewId="0" topLeftCell="A1">
      <pane xSplit="1" ySplit="1" topLeftCell="AJ2" activePane="bottomRight" state="frozen"/>
      <selection pane="topLeft" activeCell="V51" sqref="V51"/>
      <selection pane="topRight" activeCell="V51" sqref="V51"/>
      <selection pane="bottomLeft" activeCell="V51" sqref="V51"/>
      <selection pane="bottomRight" activeCell="A28" sqref="A28"/>
    </sheetView>
  </sheetViews>
  <sheetFormatPr defaultColWidth="9.140625" defaultRowHeight="12.75" zeroHeight="1" outlineLevelCol="1"/>
  <cols>
    <col min="1" max="1" width="54.7109375" style="94" customWidth="1"/>
    <col min="2" max="17" width="13.421875" style="94" customWidth="1" outlineLevel="1"/>
    <col min="18" max="40" width="13.421875" style="94" customWidth="1"/>
    <col min="41" max="42" width="9.140625" style="94" customWidth="1"/>
    <col min="43" max="16384" width="0" style="94" hidden="1" customWidth="1"/>
  </cols>
  <sheetData>
    <row r="1" spans="1:40" s="88" customFormat="1" ht="25.5" customHeight="1">
      <c r="A1" s="87" t="s">
        <v>110</v>
      </c>
      <c r="B1" s="86">
        <v>36981</v>
      </c>
      <c r="C1" s="86">
        <v>37072</v>
      </c>
      <c r="D1" s="86">
        <v>37164</v>
      </c>
      <c r="E1" s="86">
        <v>37256</v>
      </c>
      <c r="F1" s="86">
        <v>37346</v>
      </c>
      <c r="G1" s="86">
        <v>37437</v>
      </c>
      <c r="H1" s="86">
        <v>37529</v>
      </c>
      <c r="I1" s="162" t="s">
        <v>260</v>
      </c>
      <c r="J1" s="86">
        <v>37711</v>
      </c>
      <c r="K1" s="86">
        <v>37802</v>
      </c>
      <c r="L1" s="86">
        <v>37894</v>
      </c>
      <c r="M1" s="162" t="s">
        <v>261</v>
      </c>
      <c r="N1" s="86">
        <v>38077</v>
      </c>
      <c r="O1" s="86">
        <v>38168</v>
      </c>
      <c r="P1" s="86">
        <v>38260</v>
      </c>
      <c r="Q1" s="162" t="s">
        <v>262</v>
      </c>
      <c r="R1" s="86">
        <v>38442</v>
      </c>
      <c r="S1" s="86">
        <v>38533</v>
      </c>
      <c r="T1" s="86">
        <v>38625</v>
      </c>
      <c r="U1" s="86" t="s">
        <v>269</v>
      </c>
      <c r="V1" s="86">
        <v>38807</v>
      </c>
      <c r="W1" s="86">
        <v>38898</v>
      </c>
      <c r="X1" s="86">
        <v>38990</v>
      </c>
      <c r="Y1" s="86" t="s">
        <v>279</v>
      </c>
      <c r="Z1" s="86">
        <v>39172</v>
      </c>
      <c r="AA1" s="86">
        <v>39263</v>
      </c>
      <c r="AB1" s="86">
        <v>39355</v>
      </c>
      <c r="AC1" s="86" t="s">
        <v>309</v>
      </c>
      <c r="AD1" s="86">
        <v>39538</v>
      </c>
      <c r="AE1" s="86">
        <v>39629</v>
      </c>
      <c r="AF1" s="86">
        <v>39721</v>
      </c>
      <c r="AG1" s="86" t="s">
        <v>307</v>
      </c>
      <c r="AH1" s="86">
        <v>39903</v>
      </c>
      <c r="AI1" s="86">
        <v>39994</v>
      </c>
      <c r="AJ1" s="86">
        <v>40086</v>
      </c>
      <c r="AK1" s="86" t="s">
        <v>346</v>
      </c>
      <c r="AL1" s="86">
        <v>40268</v>
      </c>
      <c r="AM1" s="86">
        <v>40359</v>
      </c>
      <c r="AN1" s="86">
        <v>40451</v>
      </c>
    </row>
    <row r="2" ht="12.75" customHeight="1">
      <c r="A2" s="101"/>
    </row>
    <row r="3" ht="12.75">
      <c r="A3" s="98" t="s">
        <v>111</v>
      </c>
    </row>
    <row r="4" ht="12.75">
      <c r="A4" s="98" t="s">
        <v>112</v>
      </c>
    </row>
    <row r="5" spans="1:40" ht="12.75">
      <c r="A5" s="95" t="s">
        <v>113</v>
      </c>
      <c r="B5" s="91">
        <v>12023</v>
      </c>
      <c r="C5" s="91">
        <v>12748</v>
      </c>
      <c r="D5" s="91">
        <v>11933</v>
      </c>
      <c r="E5" s="96">
        <v>18785</v>
      </c>
      <c r="F5" s="91">
        <v>19767</v>
      </c>
      <c r="G5" s="91">
        <v>21895</v>
      </c>
      <c r="H5" s="91">
        <v>22388</v>
      </c>
      <c r="I5" s="96">
        <v>26000</v>
      </c>
      <c r="J5" s="91">
        <v>22687</v>
      </c>
      <c r="K5" s="91">
        <v>27945</v>
      </c>
      <c r="L5" s="91">
        <v>28731</v>
      </c>
      <c r="M5" s="96">
        <v>29160</v>
      </c>
      <c r="N5" s="91">
        <v>-3500</v>
      </c>
      <c r="O5" s="91">
        <v>-3994</v>
      </c>
      <c r="P5" s="91">
        <v>-1206</v>
      </c>
      <c r="Q5" s="96">
        <v>5401</v>
      </c>
      <c r="R5" s="91">
        <v>28837</v>
      </c>
      <c r="S5" s="91">
        <v>33173</v>
      </c>
      <c r="T5" s="91">
        <v>33810</v>
      </c>
      <c r="U5" s="96">
        <v>40740</v>
      </c>
      <c r="V5" s="91">
        <v>39087</v>
      </c>
      <c r="W5" s="91">
        <v>39135</v>
      </c>
      <c r="X5" s="91">
        <v>39394</v>
      </c>
      <c r="Y5" s="96">
        <v>92598</v>
      </c>
      <c r="Z5" s="91">
        <v>89745</v>
      </c>
      <c r="AA5" s="91">
        <v>103798</v>
      </c>
      <c r="AB5" s="91">
        <v>103372</v>
      </c>
      <c r="AC5" s="96">
        <v>160553</v>
      </c>
      <c r="AD5" s="91">
        <v>166600</v>
      </c>
      <c r="AE5" s="91">
        <v>159358</v>
      </c>
      <c r="AF5" s="91">
        <v>174500</v>
      </c>
      <c r="AG5" s="96">
        <v>191342</v>
      </c>
      <c r="AH5" s="91">
        <v>212802</v>
      </c>
      <c r="AI5" s="91">
        <v>336854</v>
      </c>
      <c r="AJ5" s="91">
        <v>335234</v>
      </c>
      <c r="AK5" s="96">
        <v>400329</v>
      </c>
      <c r="AL5" s="91">
        <v>430179</v>
      </c>
      <c r="AM5" s="91">
        <v>392410</v>
      </c>
      <c r="AN5" s="91">
        <v>375151</v>
      </c>
    </row>
    <row r="6" spans="1:40" ht="12.75">
      <c r="A6" s="95" t="s">
        <v>479</v>
      </c>
      <c r="B6" s="91">
        <v>531387</v>
      </c>
      <c r="C6" s="91">
        <v>515492</v>
      </c>
      <c r="D6" s="91">
        <v>511613</v>
      </c>
      <c r="E6" s="96">
        <v>488790</v>
      </c>
      <c r="F6" s="91">
        <v>476481</v>
      </c>
      <c r="G6" s="91">
        <v>463536</v>
      </c>
      <c r="H6" s="91">
        <v>457273</v>
      </c>
      <c r="I6" s="96">
        <v>472739</v>
      </c>
      <c r="J6" s="91">
        <v>482556</v>
      </c>
      <c r="K6" s="91">
        <v>787150</v>
      </c>
      <c r="L6" s="91">
        <v>788817</v>
      </c>
      <c r="M6" s="96">
        <v>855951</v>
      </c>
      <c r="N6" s="91">
        <v>853513</v>
      </c>
      <c r="O6" s="91">
        <v>878780</v>
      </c>
      <c r="P6" s="91">
        <v>887300</v>
      </c>
      <c r="Q6" s="96">
        <v>925069</v>
      </c>
      <c r="R6" s="91">
        <v>927263</v>
      </c>
      <c r="S6" s="91">
        <v>974241</v>
      </c>
      <c r="T6" s="91">
        <v>1024509</v>
      </c>
      <c r="U6" s="96">
        <v>1112753</v>
      </c>
      <c r="V6" s="91">
        <v>999347</v>
      </c>
      <c r="W6" s="91">
        <v>1010417</v>
      </c>
      <c r="X6" s="91">
        <v>1009045</v>
      </c>
      <c r="Y6" s="96">
        <v>1027148</v>
      </c>
      <c r="Z6" s="91">
        <v>1008564</v>
      </c>
      <c r="AA6" s="91">
        <v>985068</v>
      </c>
      <c r="AB6" s="91">
        <v>998095</v>
      </c>
      <c r="AC6" s="96">
        <v>1173686</v>
      </c>
      <c r="AD6" s="91">
        <v>1204926</v>
      </c>
      <c r="AE6" s="91">
        <v>1234650</v>
      </c>
      <c r="AF6" s="91">
        <v>1282049</v>
      </c>
      <c r="AG6" s="96">
        <v>1415832</v>
      </c>
      <c r="AH6" s="91">
        <v>1529462</v>
      </c>
      <c r="AI6" s="91">
        <v>2226148</v>
      </c>
      <c r="AJ6" s="91">
        <v>2287974</v>
      </c>
      <c r="AK6" s="96">
        <v>2577151</v>
      </c>
      <c r="AL6" s="91">
        <v>2530176</v>
      </c>
      <c r="AM6" s="91">
        <v>2701378</v>
      </c>
      <c r="AN6" s="91">
        <v>2610744</v>
      </c>
    </row>
    <row r="7" spans="1:40" ht="12.75">
      <c r="A7" s="95" t="s">
        <v>284</v>
      </c>
      <c r="B7" s="91">
        <v>111994</v>
      </c>
      <c r="C7" s="91">
        <v>112726</v>
      </c>
      <c r="D7" s="91">
        <v>113113</v>
      </c>
      <c r="E7" s="96">
        <v>105913</v>
      </c>
      <c r="F7" s="91">
        <v>107381</v>
      </c>
      <c r="G7" s="91">
        <v>101266</v>
      </c>
      <c r="H7" s="91">
        <v>108615</v>
      </c>
      <c r="I7" s="96">
        <v>105725</v>
      </c>
      <c r="J7" s="91">
        <v>225969</v>
      </c>
      <c r="K7" s="91">
        <v>25184</v>
      </c>
      <c r="L7" s="91">
        <v>24251</v>
      </c>
      <c r="M7" s="96">
        <v>134435</v>
      </c>
      <c r="N7" s="91">
        <v>116902</v>
      </c>
      <c r="O7" s="91">
        <v>121180</v>
      </c>
      <c r="P7" s="91">
        <v>123841</v>
      </c>
      <c r="Q7" s="96">
        <v>118167</v>
      </c>
      <c r="R7" s="91">
        <v>142471</v>
      </c>
      <c r="S7" s="91">
        <v>123382</v>
      </c>
      <c r="T7" s="91">
        <v>124127</v>
      </c>
      <c r="U7" s="96">
        <v>126840</v>
      </c>
      <c r="V7" s="91">
        <v>135615</v>
      </c>
      <c r="W7" s="108"/>
      <c r="X7" s="108"/>
      <c r="Y7" s="109"/>
      <c r="Z7" s="108"/>
      <c r="AA7" s="108"/>
      <c r="AB7" s="108"/>
      <c r="AC7" s="109"/>
      <c r="AD7" s="108"/>
      <c r="AE7" s="108"/>
      <c r="AF7" s="108"/>
      <c r="AG7" s="96"/>
      <c r="AH7" s="108"/>
      <c r="AI7" s="108"/>
      <c r="AJ7" s="108"/>
      <c r="AK7" s="109"/>
      <c r="AL7" s="108"/>
      <c r="AM7" s="108"/>
      <c r="AN7" s="108"/>
    </row>
    <row r="8" spans="1:40" ht="12.75">
      <c r="A8" s="95" t="s">
        <v>282</v>
      </c>
      <c r="B8" s="108"/>
      <c r="C8" s="108"/>
      <c r="D8" s="108"/>
      <c r="E8" s="109"/>
      <c r="F8" s="108"/>
      <c r="G8" s="108"/>
      <c r="H8" s="108"/>
      <c r="I8" s="109"/>
      <c r="J8" s="108"/>
      <c r="K8" s="108"/>
      <c r="L8" s="108"/>
      <c r="M8" s="109"/>
      <c r="N8" s="108"/>
      <c r="O8" s="108"/>
      <c r="P8" s="108"/>
      <c r="Q8" s="109"/>
      <c r="R8" s="108"/>
      <c r="S8" s="108"/>
      <c r="T8" s="108"/>
      <c r="U8" s="109"/>
      <c r="V8" s="108"/>
      <c r="W8" s="91">
        <v>149767</v>
      </c>
      <c r="X8" s="91">
        <v>141817</v>
      </c>
      <c r="Y8" s="96">
        <v>131569</v>
      </c>
      <c r="Z8" s="91">
        <v>134636</v>
      </c>
      <c r="AA8" s="91">
        <v>135944</v>
      </c>
      <c r="AB8" s="91">
        <v>142951</v>
      </c>
      <c r="AC8" s="96">
        <v>144754</v>
      </c>
      <c r="AD8" s="91">
        <v>153948</v>
      </c>
      <c r="AE8" s="91">
        <v>140207</v>
      </c>
      <c r="AF8" s="91">
        <v>141559</v>
      </c>
      <c r="AG8" s="96">
        <v>338956</v>
      </c>
      <c r="AH8" s="91">
        <v>378241</v>
      </c>
      <c r="AI8" s="91">
        <v>78562</v>
      </c>
      <c r="AJ8" s="91">
        <v>67549</v>
      </c>
      <c r="AK8" s="96">
        <v>59856</v>
      </c>
      <c r="AL8" s="91">
        <v>67864</v>
      </c>
      <c r="AM8" s="91">
        <v>79944</v>
      </c>
      <c r="AN8" s="91">
        <v>74437</v>
      </c>
    </row>
    <row r="9" spans="1:40" ht="12.75">
      <c r="A9" s="95" t="s">
        <v>283</v>
      </c>
      <c r="B9" s="108"/>
      <c r="C9" s="108"/>
      <c r="D9" s="108"/>
      <c r="E9" s="109"/>
      <c r="F9" s="108"/>
      <c r="G9" s="108"/>
      <c r="H9" s="108"/>
      <c r="I9" s="109"/>
      <c r="J9" s="108"/>
      <c r="K9" s="108"/>
      <c r="L9" s="108"/>
      <c r="M9" s="109"/>
      <c r="N9" s="108"/>
      <c r="O9" s="108"/>
      <c r="P9" s="108"/>
      <c r="Q9" s="109"/>
      <c r="R9" s="108"/>
      <c r="S9" s="108"/>
      <c r="T9" s="108"/>
      <c r="U9" s="109"/>
      <c r="V9" s="108"/>
      <c r="W9" s="91">
        <v>563</v>
      </c>
      <c r="X9" s="91">
        <v>454</v>
      </c>
      <c r="Y9" s="96">
        <v>1597</v>
      </c>
      <c r="Z9" s="91">
        <v>1597</v>
      </c>
      <c r="AA9" s="91">
        <v>1597</v>
      </c>
      <c r="AB9" s="91">
        <v>1597</v>
      </c>
      <c r="AC9" s="96">
        <v>1362</v>
      </c>
      <c r="AD9" s="91">
        <v>1362</v>
      </c>
      <c r="AE9" s="91">
        <v>1002</v>
      </c>
      <c r="AF9" s="91">
        <v>967</v>
      </c>
      <c r="AG9" s="96">
        <v>1147</v>
      </c>
      <c r="AH9" s="91">
        <v>842</v>
      </c>
      <c r="AI9" s="91">
        <v>12614</v>
      </c>
      <c r="AJ9" s="91">
        <v>14699</v>
      </c>
      <c r="AK9" s="96">
        <v>18572</v>
      </c>
      <c r="AL9" s="91">
        <v>16823</v>
      </c>
      <c r="AM9" s="91">
        <v>17862</v>
      </c>
      <c r="AN9" s="91">
        <v>18332</v>
      </c>
    </row>
    <row r="10" spans="1:40" ht="12.75">
      <c r="A10" s="95" t="s">
        <v>114</v>
      </c>
      <c r="B10" s="91">
        <v>11952</v>
      </c>
      <c r="C10" s="91">
        <v>16791</v>
      </c>
      <c r="D10" s="91">
        <v>20422</v>
      </c>
      <c r="E10" s="96">
        <v>19035</v>
      </c>
      <c r="F10" s="91">
        <v>18640</v>
      </c>
      <c r="G10" s="91">
        <v>17022</v>
      </c>
      <c r="H10" s="91">
        <v>18123</v>
      </c>
      <c r="I10" s="96">
        <v>18134</v>
      </c>
      <c r="J10" s="91">
        <v>21522</v>
      </c>
      <c r="K10" s="91">
        <v>20716</v>
      </c>
      <c r="L10" s="91">
        <v>20856</v>
      </c>
      <c r="M10" s="96">
        <v>52895</v>
      </c>
      <c r="N10" s="91">
        <v>47593</v>
      </c>
      <c r="O10" s="91">
        <v>44520</v>
      </c>
      <c r="P10" s="91">
        <v>40222</v>
      </c>
      <c r="Q10" s="96">
        <v>36210</v>
      </c>
      <c r="R10" s="91">
        <v>34439</v>
      </c>
      <c r="S10" s="91">
        <v>34175</v>
      </c>
      <c r="T10" s="91">
        <v>33804</v>
      </c>
      <c r="U10" s="96">
        <v>33480</v>
      </c>
      <c r="V10" s="91">
        <v>20855</v>
      </c>
      <c r="W10" s="91">
        <v>23250</v>
      </c>
      <c r="X10" s="91">
        <v>21100</v>
      </c>
      <c r="Y10" s="96">
        <v>20500</v>
      </c>
      <c r="Z10" s="91">
        <v>20429</v>
      </c>
      <c r="AA10" s="91">
        <v>19705</v>
      </c>
      <c r="AB10" s="91">
        <v>18231</v>
      </c>
      <c r="AC10" s="96">
        <v>20162</v>
      </c>
      <c r="AD10" s="91">
        <v>34354</v>
      </c>
      <c r="AE10" s="91">
        <v>34593</v>
      </c>
      <c r="AF10" s="91">
        <v>36189</v>
      </c>
      <c r="AG10" s="96">
        <v>70497</v>
      </c>
      <c r="AH10" s="91">
        <v>48815</v>
      </c>
      <c r="AI10" s="91">
        <v>37933</v>
      </c>
      <c r="AJ10" s="91">
        <v>24851</v>
      </c>
      <c r="AK10" s="96">
        <v>32468</v>
      </c>
      <c r="AL10" s="91">
        <v>25947</v>
      </c>
      <c r="AM10" s="91">
        <v>30592</v>
      </c>
      <c r="AN10" s="91">
        <v>24040</v>
      </c>
    </row>
    <row r="11" spans="1:40" ht="12.75">
      <c r="A11" s="95" t="s">
        <v>115</v>
      </c>
      <c r="B11" s="91">
        <v>2220</v>
      </c>
      <c r="C11" s="91">
        <v>1913</v>
      </c>
      <c r="D11" s="91">
        <v>3295</v>
      </c>
      <c r="E11" s="96">
        <v>3374</v>
      </c>
      <c r="F11" s="91">
        <v>3383</v>
      </c>
      <c r="G11" s="91">
        <v>4056</v>
      </c>
      <c r="H11" s="91">
        <v>3980</v>
      </c>
      <c r="I11" s="96">
        <v>8123</v>
      </c>
      <c r="J11" s="91">
        <v>11826</v>
      </c>
      <c r="K11" s="91">
        <v>14336</v>
      </c>
      <c r="L11" s="91">
        <v>14288</v>
      </c>
      <c r="M11" s="96">
        <v>19333</v>
      </c>
      <c r="N11" s="91">
        <v>18068</v>
      </c>
      <c r="O11" s="91">
        <v>17603</v>
      </c>
      <c r="P11" s="91">
        <v>10765</v>
      </c>
      <c r="Q11" s="96">
        <v>16538</v>
      </c>
      <c r="R11" s="91">
        <v>14950</v>
      </c>
      <c r="S11" s="91">
        <v>15286</v>
      </c>
      <c r="T11" s="91">
        <v>17620</v>
      </c>
      <c r="U11" s="96">
        <v>30363</v>
      </c>
      <c r="V11" s="91">
        <v>30376</v>
      </c>
      <c r="W11" s="91">
        <v>33786</v>
      </c>
      <c r="X11" s="91">
        <v>31097</v>
      </c>
      <c r="Y11" s="96">
        <v>26936</v>
      </c>
      <c r="Z11" s="91">
        <v>25899</v>
      </c>
      <c r="AA11" s="91">
        <v>25088</v>
      </c>
      <c r="AB11" s="91">
        <v>27356</v>
      </c>
      <c r="AC11" s="96">
        <v>32567</v>
      </c>
      <c r="AD11" s="91">
        <v>34917</v>
      </c>
      <c r="AE11" s="91">
        <v>29368</v>
      </c>
      <c r="AF11" s="91">
        <v>26899</v>
      </c>
      <c r="AG11" s="96">
        <v>24025</v>
      </c>
      <c r="AH11" s="91">
        <v>23738</v>
      </c>
      <c r="AI11" s="91">
        <v>53643</v>
      </c>
      <c r="AJ11" s="91">
        <v>62741</v>
      </c>
      <c r="AK11" s="96">
        <v>47549</v>
      </c>
      <c r="AL11" s="91">
        <v>42297</v>
      </c>
      <c r="AM11" s="91">
        <v>43550</v>
      </c>
      <c r="AN11" s="91">
        <v>42666</v>
      </c>
    </row>
    <row r="12" spans="1:40" ht="12.75">
      <c r="A12" s="98" t="s">
        <v>116</v>
      </c>
      <c r="B12" s="99">
        <v>669576</v>
      </c>
      <c r="C12" s="99">
        <v>659670</v>
      </c>
      <c r="D12" s="91">
        <v>660376</v>
      </c>
      <c r="E12" s="96">
        <v>635897</v>
      </c>
      <c r="F12" s="99">
        <v>625652</v>
      </c>
      <c r="G12" s="99">
        <v>607775</v>
      </c>
      <c r="H12" s="91">
        <v>610379</v>
      </c>
      <c r="I12" s="96">
        <v>630721</v>
      </c>
      <c r="J12" s="99">
        <v>764560</v>
      </c>
      <c r="K12" s="99">
        <v>875331</v>
      </c>
      <c r="L12" s="91">
        <v>876943</v>
      </c>
      <c r="M12" s="96">
        <v>1091774</v>
      </c>
      <c r="N12" s="99">
        <v>1032576</v>
      </c>
      <c r="O12" s="99">
        <v>1058089</v>
      </c>
      <c r="P12" s="91">
        <v>1060922</v>
      </c>
      <c r="Q12" s="96">
        <v>1101385</v>
      </c>
      <c r="R12" s="99">
        <v>1147960</v>
      </c>
      <c r="S12" s="99">
        <v>1180257</v>
      </c>
      <c r="T12" s="91">
        <v>1233870</v>
      </c>
      <c r="U12" s="96">
        <v>1344176</v>
      </c>
      <c r="V12" s="99">
        <v>1225280</v>
      </c>
      <c r="W12" s="99">
        <v>1256918</v>
      </c>
      <c r="X12" s="91">
        <v>1242907</v>
      </c>
      <c r="Y12" s="96">
        <v>1300348</v>
      </c>
      <c r="Z12" s="99">
        <v>1280870</v>
      </c>
      <c r="AA12" s="99">
        <v>1271200</v>
      </c>
      <c r="AB12" s="91">
        <v>1291602</v>
      </c>
      <c r="AC12" s="96">
        <v>1533084</v>
      </c>
      <c r="AD12" s="99">
        <v>1596107</v>
      </c>
      <c r="AE12" s="99">
        <v>1599178</v>
      </c>
      <c r="AF12" s="99">
        <v>1662163</v>
      </c>
      <c r="AG12" s="100">
        <v>2041799</v>
      </c>
      <c r="AH12" s="99">
        <v>2193900</v>
      </c>
      <c r="AI12" s="99">
        <v>2745754</v>
      </c>
      <c r="AJ12" s="99">
        <v>2793048</v>
      </c>
      <c r="AK12" s="100">
        <v>3135925</v>
      </c>
      <c r="AL12" s="99">
        <v>3113286</v>
      </c>
      <c r="AM12" s="99">
        <v>3265736</v>
      </c>
      <c r="AN12" s="99">
        <v>3145370</v>
      </c>
    </row>
    <row r="13" ht="12.75">
      <c r="A13" s="105"/>
    </row>
    <row r="14" ht="12.75">
      <c r="A14" s="98" t="s">
        <v>117</v>
      </c>
    </row>
    <row r="15" spans="1:40" ht="12.75">
      <c r="A15" s="95" t="s">
        <v>118</v>
      </c>
      <c r="B15" s="91">
        <v>126603</v>
      </c>
      <c r="C15" s="91">
        <v>154053</v>
      </c>
      <c r="D15" s="91">
        <v>168603</v>
      </c>
      <c r="E15" s="96">
        <v>129966</v>
      </c>
      <c r="F15" s="91">
        <v>103124</v>
      </c>
      <c r="G15" s="91">
        <v>122299</v>
      </c>
      <c r="H15" s="91">
        <v>174411</v>
      </c>
      <c r="I15" s="96">
        <v>120325</v>
      </c>
      <c r="J15" s="91">
        <v>85217</v>
      </c>
      <c r="K15" s="91">
        <v>149734</v>
      </c>
      <c r="L15" s="91">
        <v>211266</v>
      </c>
      <c r="M15" s="96">
        <v>155926</v>
      </c>
      <c r="N15" s="91">
        <v>117883</v>
      </c>
      <c r="O15" s="91">
        <v>166925</v>
      </c>
      <c r="P15" s="91">
        <v>212655</v>
      </c>
      <c r="Q15" s="96">
        <v>172450</v>
      </c>
      <c r="R15" s="91">
        <v>174706</v>
      </c>
      <c r="S15" s="91">
        <v>204648</v>
      </c>
      <c r="T15" s="91">
        <v>304161</v>
      </c>
      <c r="U15" s="96">
        <v>264985</v>
      </c>
      <c r="V15" s="91">
        <v>252285</v>
      </c>
      <c r="W15" s="91">
        <v>228489</v>
      </c>
      <c r="X15" s="91">
        <v>219114</v>
      </c>
      <c r="Y15" s="96">
        <v>181030</v>
      </c>
      <c r="Z15" s="91">
        <v>203725</v>
      </c>
      <c r="AA15" s="91">
        <v>207568</v>
      </c>
      <c r="AB15" s="91">
        <v>249416</v>
      </c>
      <c r="AC15" s="96">
        <v>318604</v>
      </c>
      <c r="AD15" s="91">
        <v>379882</v>
      </c>
      <c r="AE15" s="91">
        <v>413774</v>
      </c>
      <c r="AF15" s="91">
        <v>342644</v>
      </c>
      <c r="AG15" s="96">
        <v>222789</v>
      </c>
      <c r="AH15" s="91">
        <v>269838</v>
      </c>
      <c r="AI15" s="91">
        <v>357152</v>
      </c>
      <c r="AJ15" s="91">
        <v>362275</v>
      </c>
      <c r="AK15" s="96">
        <v>332361</v>
      </c>
      <c r="AL15" s="91">
        <v>433243</v>
      </c>
      <c r="AM15" s="91">
        <v>471140</v>
      </c>
      <c r="AN15" s="91">
        <v>443736</v>
      </c>
    </row>
    <row r="16" spans="1:40" ht="12.75">
      <c r="A16" s="95" t="s">
        <v>480</v>
      </c>
      <c r="B16" s="91">
        <v>140251</v>
      </c>
      <c r="C16" s="91">
        <v>113374</v>
      </c>
      <c r="D16" s="91">
        <v>116503</v>
      </c>
      <c r="E16" s="96">
        <v>138168</v>
      </c>
      <c r="F16" s="91">
        <v>121772</v>
      </c>
      <c r="G16" s="91">
        <v>113740</v>
      </c>
      <c r="H16" s="91">
        <v>118009</v>
      </c>
      <c r="I16" s="96">
        <v>121459</v>
      </c>
      <c r="J16" s="91">
        <v>129009</v>
      </c>
      <c r="K16" s="91">
        <v>137021</v>
      </c>
      <c r="L16" s="91">
        <v>137430</v>
      </c>
      <c r="M16" s="96">
        <v>165057</v>
      </c>
      <c r="N16" s="91">
        <v>166869</v>
      </c>
      <c r="O16" s="91">
        <v>155640</v>
      </c>
      <c r="P16" s="91">
        <v>176751</v>
      </c>
      <c r="Q16" s="96">
        <v>218950</v>
      </c>
      <c r="R16" s="91">
        <v>214345</v>
      </c>
      <c r="S16" s="91">
        <v>203448</v>
      </c>
      <c r="T16" s="91">
        <v>223860</v>
      </c>
      <c r="U16" s="96">
        <v>289348</v>
      </c>
      <c r="V16" s="91">
        <v>256370</v>
      </c>
      <c r="W16" s="91">
        <v>268658</v>
      </c>
      <c r="X16" s="91">
        <v>262034</v>
      </c>
      <c r="Y16" s="96">
        <v>229986</v>
      </c>
      <c r="Z16" s="91">
        <v>227062</v>
      </c>
      <c r="AA16" s="91">
        <v>257346</v>
      </c>
      <c r="AB16" s="91">
        <v>272390</v>
      </c>
      <c r="AC16" s="96">
        <v>353556</v>
      </c>
      <c r="AD16" s="91">
        <v>394953</v>
      </c>
      <c r="AE16" s="91">
        <v>410313</v>
      </c>
      <c r="AF16" s="91">
        <v>407446</v>
      </c>
      <c r="AG16" s="96">
        <v>327926</v>
      </c>
      <c r="AH16" s="91">
        <v>370994</v>
      </c>
      <c r="AI16" s="91">
        <v>432940</v>
      </c>
      <c r="AJ16" s="91">
        <v>443296</v>
      </c>
      <c r="AK16" s="96">
        <v>420047</v>
      </c>
      <c r="AL16" s="91">
        <v>442293</v>
      </c>
      <c r="AM16" s="91">
        <v>519365</v>
      </c>
      <c r="AN16" s="91">
        <v>483474</v>
      </c>
    </row>
    <row r="17" spans="1:40" ht="12.75">
      <c r="A17" s="95" t="s">
        <v>119</v>
      </c>
      <c r="B17" s="91">
        <v>18325</v>
      </c>
      <c r="C17" s="91">
        <v>9600</v>
      </c>
      <c r="D17" s="91">
        <v>13175</v>
      </c>
      <c r="E17" s="96">
        <v>13809</v>
      </c>
      <c r="F17" s="91">
        <v>28893</v>
      </c>
      <c r="G17" s="91">
        <v>21025</v>
      </c>
      <c r="H17" s="91">
        <v>19711</v>
      </c>
      <c r="I17" s="96">
        <v>9288</v>
      </c>
      <c r="J17" s="91">
        <v>10737</v>
      </c>
      <c r="K17" s="91">
        <v>9311</v>
      </c>
      <c r="L17" s="91">
        <v>6818</v>
      </c>
      <c r="M17" s="96">
        <v>9228</v>
      </c>
      <c r="N17" s="91">
        <v>6562</v>
      </c>
      <c r="O17" s="91">
        <v>2341</v>
      </c>
      <c r="P17" s="91">
        <v>2339</v>
      </c>
      <c r="Q17" s="96">
        <v>0</v>
      </c>
      <c r="R17" s="91">
        <v>680</v>
      </c>
      <c r="S17" s="91">
        <v>361</v>
      </c>
      <c r="T17" s="91">
        <v>364</v>
      </c>
      <c r="U17" s="96">
        <v>519</v>
      </c>
      <c r="V17" s="91">
        <v>518</v>
      </c>
      <c r="W17" s="91">
        <v>0</v>
      </c>
      <c r="X17" s="91">
        <v>0</v>
      </c>
      <c r="Y17" s="96">
        <v>0</v>
      </c>
      <c r="Z17" s="91">
        <v>0</v>
      </c>
      <c r="AA17" s="91">
        <v>0</v>
      </c>
      <c r="AB17" s="91">
        <v>0</v>
      </c>
      <c r="AC17" s="96">
        <v>0</v>
      </c>
      <c r="AD17" s="91">
        <v>0</v>
      </c>
      <c r="AE17" s="91">
        <v>0</v>
      </c>
      <c r="AF17" s="91"/>
      <c r="AG17" s="96"/>
      <c r="AH17" s="91">
        <v>15896</v>
      </c>
      <c r="AI17" s="91">
        <v>72726</v>
      </c>
      <c r="AJ17" s="91"/>
      <c r="AK17" s="109"/>
      <c r="AL17" s="91">
        <v>0</v>
      </c>
      <c r="AM17" s="91">
        <v>0</v>
      </c>
      <c r="AN17" s="91"/>
    </row>
    <row r="18" spans="1:40" ht="12.75">
      <c r="A18" s="95" t="s">
        <v>120</v>
      </c>
      <c r="B18" s="91">
        <v>37444</v>
      </c>
      <c r="C18" s="91">
        <v>32947</v>
      </c>
      <c r="D18" s="91">
        <v>31524</v>
      </c>
      <c r="E18" s="96">
        <v>32891</v>
      </c>
      <c r="F18" s="91">
        <v>30392</v>
      </c>
      <c r="G18" s="91">
        <v>33275</v>
      </c>
      <c r="H18" s="91">
        <v>44292</v>
      </c>
      <c r="I18" s="96">
        <v>35440</v>
      </c>
      <c r="J18" s="91">
        <v>35907</v>
      </c>
      <c r="K18" s="91">
        <v>53970</v>
      </c>
      <c r="L18" s="91">
        <v>57876</v>
      </c>
      <c r="M18" s="96">
        <v>47909</v>
      </c>
      <c r="N18" s="91">
        <v>58489</v>
      </c>
      <c r="O18" s="91">
        <v>51427</v>
      </c>
      <c r="P18" s="91">
        <v>58418</v>
      </c>
      <c r="Q18" s="96">
        <v>53969</v>
      </c>
      <c r="R18" s="91">
        <v>55373</v>
      </c>
      <c r="S18" s="91">
        <v>58463</v>
      </c>
      <c r="T18" s="91">
        <v>74323</v>
      </c>
      <c r="U18" s="96">
        <v>65637</v>
      </c>
      <c r="V18" s="91">
        <v>84124</v>
      </c>
      <c r="W18" s="91">
        <v>72524</v>
      </c>
      <c r="X18" s="91">
        <v>68688</v>
      </c>
      <c r="Y18" s="96">
        <v>44118</v>
      </c>
      <c r="Z18" s="91">
        <v>56287</v>
      </c>
      <c r="AA18" s="91">
        <v>80572</v>
      </c>
      <c r="AB18" s="91">
        <v>70242</v>
      </c>
      <c r="AC18" s="96">
        <v>82397</v>
      </c>
      <c r="AD18" s="91">
        <v>90947</v>
      </c>
      <c r="AE18" s="91">
        <v>140981</v>
      </c>
      <c r="AF18" s="91">
        <v>368693</v>
      </c>
      <c r="AG18" s="96">
        <v>81164</v>
      </c>
      <c r="AH18" s="91">
        <v>105010</v>
      </c>
      <c r="AI18" s="91">
        <v>135771</v>
      </c>
      <c r="AJ18" s="91">
        <v>132326</v>
      </c>
      <c r="AK18" s="96">
        <v>114479</v>
      </c>
      <c r="AL18" s="91">
        <v>145996</v>
      </c>
      <c r="AM18" s="91">
        <v>122970</v>
      </c>
      <c r="AN18" s="91">
        <v>143085</v>
      </c>
    </row>
    <row r="19" spans="1:40" ht="12.75">
      <c r="A19" s="95" t="s">
        <v>285</v>
      </c>
      <c r="B19" s="108"/>
      <c r="C19" s="108"/>
      <c r="D19" s="108"/>
      <c r="E19" s="109"/>
      <c r="F19" s="108"/>
      <c r="G19" s="108"/>
      <c r="H19" s="108"/>
      <c r="I19" s="109"/>
      <c r="J19" s="108"/>
      <c r="K19" s="108"/>
      <c r="L19" s="108"/>
      <c r="M19" s="109"/>
      <c r="N19" s="108"/>
      <c r="O19" s="108"/>
      <c r="P19" s="108"/>
      <c r="Q19" s="109"/>
      <c r="R19" s="108"/>
      <c r="S19" s="108"/>
      <c r="T19" s="108"/>
      <c r="U19" s="109"/>
      <c r="V19" s="108"/>
      <c r="W19" s="91">
        <v>3700</v>
      </c>
      <c r="X19" s="91">
        <v>4253</v>
      </c>
      <c r="Y19" s="96">
        <v>10059</v>
      </c>
      <c r="Z19" s="91">
        <v>9676</v>
      </c>
      <c r="AA19" s="91">
        <v>844</v>
      </c>
      <c r="AB19" s="91">
        <v>5338</v>
      </c>
      <c r="AC19" s="96">
        <v>3680</v>
      </c>
      <c r="AD19" s="91">
        <v>8796</v>
      </c>
      <c r="AE19" s="91">
        <v>5384</v>
      </c>
      <c r="AF19" s="91">
        <v>7645</v>
      </c>
      <c r="AG19" s="96">
        <v>34504</v>
      </c>
      <c r="AH19" s="91">
        <v>42334</v>
      </c>
      <c r="AI19" s="91">
        <v>33596</v>
      </c>
      <c r="AJ19" s="91">
        <v>33732</v>
      </c>
      <c r="AK19" s="96">
        <v>56531</v>
      </c>
      <c r="AL19" s="91">
        <v>24067</v>
      </c>
      <c r="AM19" s="91">
        <v>6727</v>
      </c>
      <c r="AN19" s="91">
        <v>5843</v>
      </c>
    </row>
    <row r="20" spans="1:40" ht="12.75">
      <c r="A20" s="95" t="s">
        <v>121</v>
      </c>
      <c r="B20" s="91">
        <v>56219</v>
      </c>
      <c r="C20" s="91">
        <v>54470</v>
      </c>
      <c r="D20" s="91">
        <v>44952</v>
      </c>
      <c r="E20" s="96">
        <v>57911</v>
      </c>
      <c r="F20" s="91">
        <v>39575</v>
      </c>
      <c r="G20" s="91">
        <v>41377</v>
      </c>
      <c r="H20" s="91">
        <v>27499</v>
      </c>
      <c r="I20" s="96">
        <v>42251</v>
      </c>
      <c r="J20" s="91">
        <v>22621</v>
      </c>
      <c r="K20" s="91">
        <v>41421</v>
      </c>
      <c r="L20" s="91">
        <v>44218</v>
      </c>
      <c r="M20" s="96">
        <v>62841</v>
      </c>
      <c r="N20" s="91">
        <v>52757</v>
      </c>
      <c r="O20" s="91">
        <v>72369</v>
      </c>
      <c r="P20" s="91">
        <v>58544</v>
      </c>
      <c r="Q20" s="96">
        <v>88126</v>
      </c>
      <c r="R20" s="91">
        <v>56419</v>
      </c>
      <c r="S20" s="91">
        <v>56780</v>
      </c>
      <c r="T20" s="91">
        <v>81251</v>
      </c>
      <c r="U20" s="96">
        <v>64170</v>
      </c>
      <c r="V20" s="91">
        <v>396934</v>
      </c>
      <c r="W20" s="91">
        <v>295700</v>
      </c>
      <c r="X20" s="91">
        <v>397461</v>
      </c>
      <c r="Y20" s="96">
        <v>399104</v>
      </c>
      <c r="Z20" s="91">
        <v>373096</v>
      </c>
      <c r="AA20" s="91">
        <v>175970</v>
      </c>
      <c r="AB20" s="91">
        <v>112416</v>
      </c>
      <c r="AC20" s="96">
        <v>129721</v>
      </c>
      <c r="AD20" s="91">
        <v>316210</v>
      </c>
      <c r="AE20" s="91">
        <v>282519</v>
      </c>
      <c r="AF20" s="91">
        <v>304813</v>
      </c>
      <c r="AG20" s="96">
        <v>221628</v>
      </c>
      <c r="AH20" s="91">
        <v>242537</v>
      </c>
      <c r="AI20" s="91">
        <v>532136</v>
      </c>
      <c r="AJ20" s="91">
        <v>224564</v>
      </c>
      <c r="AK20" s="96">
        <v>186926</v>
      </c>
      <c r="AL20" s="91">
        <v>143019</v>
      </c>
      <c r="AM20" s="91">
        <v>308453</v>
      </c>
      <c r="AN20" s="91">
        <v>360911</v>
      </c>
    </row>
    <row r="21" spans="1:40" ht="12.75">
      <c r="A21" s="95" t="s">
        <v>350</v>
      </c>
      <c r="B21" s="91"/>
      <c r="C21" s="91"/>
      <c r="D21" s="91"/>
      <c r="E21" s="96"/>
      <c r="F21" s="91"/>
      <c r="G21" s="91"/>
      <c r="H21" s="91"/>
      <c r="I21" s="96"/>
      <c r="J21" s="91"/>
      <c r="K21" s="91"/>
      <c r="L21" s="91"/>
      <c r="M21" s="96"/>
      <c r="N21" s="91"/>
      <c r="O21" s="91"/>
      <c r="P21" s="91"/>
      <c r="Q21" s="96"/>
      <c r="R21" s="91"/>
      <c r="S21" s="91"/>
      <c r="T21" s="91"/>
      <c r="U21" s="96"/>
      <c r="V21" s="91"/>
      <c r="W21" s="91"/>
      <c r="X21" s="91"/>
      <c r="Y21" s="96"/>
      <c r="Z21" s="91"/>
      <c r="AA21" s="91"/>
      <c r="AB21" s="91"/>
      <c r="AC21" s="96"/>
      <c r="AD21" s="91"/>
      <c r="AE21" s="91"/>
      <c r="AF21" s="91"/>
      <c r="AG21" s="96"/>
      <c r="AH21" s="91"/>
      <c r="AI21" s="91">
        <v>22339</v>
      </c>
      <c r="AJ21" s="91">
        <v>18158</v>
      </c>
      <c r="AK21" s="96">
        <v>30594</v>
      </c>
      <c r="AL21" s="91">
        <v>31594</v>
      </c>
      <c r="AM21" s="91">
        <v>37951</v>
      </c>
      <c r="AN21" s="91">
        <v>40795</v>
      </c>
    </row>
    <row r="22" spans="1:40" ht="12.75">
      <c r="A22" s="98" t="s">
        <v>122</v>
      </c>
      <c r="B22" s="91">
        <v>378842</v>
      </c>
      <c r="C22" s="91">
        <v>364444</v>
      </c>
      <c r="D22" s="91">
        <v>374757</v>
      </c>
      <c r="E22" s="96">
        <v>372745</v>
      </c>
      <c r="F22" s="91">
        <v>323756</v>
      </c>
      <c r="G22" s="91">
        <v>331716</v>
      </c>
      <c r="H22" s="91">
        <v>383922</v>
      </c>
      <c r="I22" s="96">
        <v>328763</v>
      </c>
      <c r="J22" s="91">
        <v>283491</v>
      </c>
      <c r="K22" s="91">
        <v>391457</v>
      </c>
      <c r="L22" s="91">
        <v>457608</v>
      </c>
      <c r="M22" s="96">
        <v>440961</v>
      </c>
      <c r="N22" s="91">
        <v>402560</v>
      </c>
      <c r="O22" s="91">
        <v>448702</v>
      </c>
      <c r="P22" s="91">
        <v>508707</v>
      </c>
      <c r="Q22" s="96">
        <v>533495</v>
      </c>
      <c r="R22" s="91">
        <v>501523</v>
      </c>
      <c r="S22" s="91">
        <v>523700</v>
      </c>
      <c r="T22" s="91">
        <v>683959</v>
      </c>
      <c r="U22" s="96">
        <v>684659</v>
      </c>
      <c r="V22" s="91">
        <v>990231</v>
      </c>
      <c r="W22" s="91">
        <v>869071</v>
      </c>
      <c r="X22" s="91">
        <v>951550</v>
      </c>
      <c r="Y22" s="96">
        <v>864297</v>
      </c>
      <c r="Z22" s="91">
        <v>869846</v>
      </c>
      <c r="AA22" s="91">
        <v>722300</v>
      </c>
      <c r="AB22" s="91">
        <v>709802</v>
      </c>
      <c r="AC22" s="96">
        <v>887958</v>
      </c>
      <c r="AD22" s="91">
        <v>1190788</v>
      </c>
      <c r="AE22" s="91">
        <v>1252971</v>
      </c>
      <c r="AF22" s="91">
        <v>1431241</v>
      </c>
      <c r="AG22" s="96">
        <v>888011</v>
      </c>
      <c r="AH22" s="99">
        <v>1046609</v>
      </c>
      <c r="AI22" s="99">
        <v>1586660</v>
      </c>
      <c r="AJ22" s="99">
        <v>1214351</v>
      </c>
      <c r="AK22" s="100">
        <v>1140938</v>
      </c>
      <c r="AL22" s="99">
        <v>1220212</v>
      </c>
      <c r="AM22" s="99">
        <v>1466606</v>
      </c>
      <c r="AN22" s="99">
        <v>1477844</v>
      </c>
    </row>
    <row r="23" spans="1:34" ht="12.75">
      <c r="A23" s="105"/>
      <c r="AH23" s="94" t="s">
        <v>131</v>
      </c>
    </row>
    <row r="24" spans="1:40" ht="12.75">
      <c r="A24" s="98" t="s">
        <v>123</v>
      </c>
      <c r="B24" s="99">
        <v>1048418</v>
      </c>
      <c r="C24" s="99">
        <v>1024114</v>
      </c>
      <c r="D24" s="91">
        <v>1035133</v>
      </c>
      <c r="E24" s="96">
        <v>1008642</v>
      </c>
      <c r="F24" s="99">
        <v>949408</v>
      </c>
      <c r="G24" s="99">
        <v>939491</v>
      </c>
      <c r="H24" s="91">
        <v>994301</v>
      </c>
      <c r="I24" s="96">
        <v>959484</v>
      </c>
      <c r="J24" s="99">
        <v>1048051</v>
      </c>
      <c r="K24" s="99">
        <v>1266788</v>
      </c>
      <c r="L24" s="91">
        <v>1334551</v>
      </c>
      <c r="M24" s="96">
        <v>1532735</v>
      </c>
      <c r="N24" s="99">
        <v>1435136</v>
      </c>
      <c r="O24" s="99">
        <v>1506791</v>
      </c>
      <c r="P24" s="91">
        <v>1569629</v>
      </c>
      <c r="Q24" s="96">
        <v>1634880</v>
      </c>
      <c r="R24" s="99">
        <v>1649483</v>
      </c>
      <c r="S24" s="99">
        <v>1703957</v>
      </c>
      <c r="T24" s="91">
        <v>1917829</v>
      </c>
      <c r="U24" s="96">
        <v>2028835</v>
      </c>
      <c r="V24" s="99">
        <v>2215511</v>
      </c>
      <c r="W24" s="99">
        <v>2125989</v>
      </c>
      <c r="X24" s="91">
        <v>2194457</v>
      </c>
      <c r="Y24" s="96">
        <v>2164645</v>
      </c>
      <c r="Z24" s="99">
        <v>2150716</v>
      </c>
      <c r="AA24" s="99">
        <v>1993500</v>
      </c>
      <c r="AB24" s="91">
        <v>2001404</v>
      </c>
      <c r="AC24" s="96">
        <v>2421042</v>
      </c>
      <c r="AD24" s="99">
        <v>2786895</v>
      </c>
      <c r="AE24" s="99">
        <v>2852149</v>
      </c>
      <c r="AF24" s="99">
        <v>3093404</v>
      </c>
      <c r="AG24" s="100">
        <v>2929810</v>
      </c>
      <c r="AH24" s="99">
        <v>3240509</v>
      </c>
      <c r="AI24" s="99">
        <v>4332414</v>
      </c>
      <c r="AJ24" s="99">
        <v>4007399</v>
      </c>
      <c r="AK24" s="100">
        <v>4276863</v>
      </c>
      <c r="AL24" s="99">
        <v>4333498</v>
      </c>
      <c r="AM24" s="99">
        <v>4732342</v>
      </c>
      <c r="AN24" s="99">
        <v>4623214</v>
      </c>
    </row>
    <row r="25" ht="12.75">
      <c r="A25" s="105"/>
    </row>
    <row r="26" ht="12.75">
      <c r="A26" s="98" t="s">
        <v>124</v>
      </c>
    </row>
    <row r="27" ht="12.75">
      <c r="A27" s="98" t="s">
        <v>125</v>
      </c>
    </row>
    <row r="28" spans="1:40" ht="12.75">
      <c r="A28" s="95" t="s">
        <v>143</v>
      </c>
      <c r="B28" s="91">
        <v>97759</v>
      </c>
      <c r="C28" s="91">
        <v>97799</v>
      </c>
      <c r="D28" s="91">
        <v>97802</v>
      </c>
      <c r="E28" s="96">
        <v>97818</v>
      </c>
      <c r="F28" s="91">
        <v>97872</v>
      </c>
      <c r="G28" s="91">
        <v>97935</v>
      </c>
      <c r="H28" s="91">
        <v>95667</v>
      </c>
      <c r="I28" s="96">
        <v>93245</v>
      </c>
      <c r="J28" s="91">
        <v>93245</v>
      </c>
      <c r="K28" s="91">
        <v>93260</v>
      </c>
      <c r="L28" s="91">
        <v>93100</v>
      </c>
      <c r="M28" s="96">
        <v>93128</v>
      </c>
      <c r="N28" s="91">
        <v>91325</v>
      </c>
      <c r="O28" s="91">
        <v>94238</v>
      </c>
      <c r="P28" s="91">
        <v>94243</v>
      </c>
      <c r="Q28" s="96">
        <v>94634</v>
      </c>
      <c r="R28" s="91">
        <v>94466</v>
      </c>
      <c r="S28" s="91">
        <v>93315</v>
      </c>
      <c r="T28" s="91">
        <v>94009</v>
      </c>
      <c r="U28" s="96">
        <v>94020</v>
      </c>
      <c r="V28" s="91">
        <v>94020</v>
      </c>
      <c r="W28" s="91">
        <v>83122</v>
      </c>
      <c r="X28" s="91">
        <v>83467</v>
      </c>
      <c r="Y28" s="96">
        <v>83467</v>
      </c>
      <c r="Z28" s="91">
        <v>83467</v>
      </c>
      <c r="AA28" s="91">
        <v>77277</v>
      </c>
      <c r="AB28" s="91">
        <v>65950</v>
      </c>
      <c r="AC28" s="96">
        <v>65950</v>
      </c>
      <c r="AD28" s="91">
        <v>64825</v>
      </c>
      <c r="AE28" s="91">
        <v>72485</v>
      </c>
      <c r="AF28" s="91">
        <v>72485</v>
      </c>
      <c r="AG28" s="96">
        <v>72812</v>
      </c>
      <c r="AH28" s="91">
        <v>72812</v>
      </c>
      <c r="AI28" s="91">
        <v>79083</v>
      </c>
      <c r="AJ28" s="91">
        <v>79202</v>
      </c>
      <c r="AK28" s="96">
        <v>79202</v>
      </c>
      <c r="AL28" s="91">
        <v>79202</v>
      </c>
      <c r="AM28" s="91">
        <v>79202</v>
      </c>
      <c r="AN28" s="91">
        <v>79202</v>
      </c>
    </row>
    <row r="29" spans="1:40" ht="12.75">
      <c r="A29" s="95" t="s">
        <v>126</v>
      </c>
      <c r="B29" s="91">
        <v>274935</v>
      </c>
      <c r="C29" s="91">
        <v>274556</v>
      </c>
      <c r="D29" s="91">
        <v>274579</v>
      </c>
      <c r="E29" s="96">
        <v>268022</v>
      </c>
      <c r="F29" s="91">
        <v>265475</v>
      </c>
      <c r="G29" s="91">
        <v>261370</v>
      </c>
      <c r="H29" s="91">
        <v>256761</v>
      </c>
      <c r="I29" s="96">
        <v>246934</v>
      </c>
      <c r="J29" s="91">
        <v>314098</v>
      </c>
      <c r="K29" s="91">
        <v>332002</v>
      </c>
      <c r="L29" s="91">
        <v>321676</v>
      </c>
      <c r="M29" s="96">
        <v>330760</v>
      </c>
      <c r="N29" s="91">
        <v>425222</v>
      </c>
      <c r="O29" s="91">
        <v>439662</v>
      </c>
      <c r="P29" s="91">
        <v>422299</v>
      </c>
      <c r="Q29" s="96">
        <v>430966</v>
      </c>
      <c r="R29" s="91">
        <v>671878</v>
      </c>
      <c r="S29" s="91">
        <v>640030</v>
      </c>
      <c r="T29" s="91">
        <v>642282</v>
      </c>
      <c r="U29" s="96">
        <v>644340</v>
      </c>
      <c r="V29" s="91">
        <v>921565</v>
      </c>
      <c r="W29" s="91">
        <v>693374</v>
      </c>
      <c r="X29" s="91">
        <v>684560</v>
      </c>
      <c r="Y29" s="96">
        <v>666716</v>
      </c>
      <c r="Z29" s="91">
        <v>996207</v>
      </c>
      <c r="AA29" s="91">
        <v>770704</v>
      </c>
      <c r="AB29" s="91">
        <v>466635</v>
      </c>
      <c r="AC29" s="96">
        <v>468418</v>
      </c>
      <c r="AD29" s="91">
        <v>731757</v>
      </c>
      <c r="AE29" s="91">
        <v>786884</v>
      </c>
      <c r="AF29" s="91">
        <v>805907</v>
      </c>
      <c r="AG29" s="96">
        <v>899420</v>
      </c>
      <c r="AH29" s="91">
        <v>1210931</v>
      </c>
      <c r="AI29" s="91">
        <v>1128378</v>
      </c>
      <c r="AJ29" s="91">
        <v>1109687</v>
      </c>
      <c r="AK29" s="96">
        <v>1121775</v>
      </c>
      <c r="AL29" s="91">
        <v>1232864</v>
      </c>
      <c r="AM29" s="91">
        <v>1306286</v>
      </c>
      <c r="AN29" s="91">
        <v>1244394</v>
      </c>
    </row>
    <row r="30" spans="1:40" ht="12.75">
      <c r="A30" s="95" t="s">
        <v>127</v>
      </c>
      <c r="B30" s="91">
        <v>-12122</v>
      </c>
      <c r="C30" s="91">
        <v>-4684</v>
      </c>
      <c r="D30" s="91">
        <v>-14287</v>
      </c>
      <c r="E30" s="96">
        <v>1241</v>
      </c>
      <c r="F30" s="91">
        <v>10199</v>
      </c>
      <c r="G30" s="91">
        <v>39603</v>
      </c>
      <c r="H30" s="91">
        <v>55211</v>
      </c>
      <c r="I30" s="96">
        <v>65262</v>
      </c>
      <c r="J30" s="91">
        <v>22679</v>
      </c>
      <c r="K30" s="91">
        <v>11760</v>
      </c>
      <c r="L30" s="91">
        <v>42538</v>
      </c>
      <c r="M30" s="96">
        <v>99981</v>
      </c>
      <c r="N30" s="91">
        <v>51747</v>
      </c>
      <c r="O30" s="91">
        <v>80965</v>
      </c>
      <c r="P30" s="91">
        <v>155027</v>
      </c>
      <c r="Q30" s="96">
        <v>208570</v>
      </c>
      <c r="R30" s="91">
        <v>71887</v>
      </c>
      <c r="S30" s="91">
        <v>136137</v>
      </c>
      <c r="T30" s="91">
        <v>192577</v>
      </c>
      <c r="U30" s="96">
        <v>244919</v>
      </c>
      <c r="V30" s="91">
        <v>122255</v>
      </c>
      <c r="W30" s="91">
        <v>211853</v>
      </c>
      <c r="X30" s="91">
        <v>306894</v>
      </c>
      <c r="Y30" s="96">
        <v>329483</v>
      </c>
      <c r="Z30" s="91">
        <v>59467</v>
      </c>
      <c r="AA30" s="91">
        <v>86397</v>
      </c>
      <c r="AB30" s="91">
        <v>159846</v>
      </c>
      <c r="AC30" s="96">
        <v>257796</v>
      </c>
      <c r="AD30" s="91">
        <v>65010</v>
      </c>
      <c r="AE30" s="91">
        <v>179684</v>
      </c>
      <c r="AF30" s="91">
        <v>174780</v>
      </c>
      <c r="AG30" s="96">
        <v>141471</v>
      </c>
      <c r="AH30" s="91">
        <v>-114815</v>
      </c>
      <c r="AI30" s="91">
        <v>63664</v>
      </c>
      <c r="AJ30" s="91">
        <v>76597</v>
      </c>
      <c r="AK30" s="96">
        <v>103909</v>
      </c>
      <c r="AL30" s="91">
        <v>19011</v>
      </c>
      <c r="AM30" s="91">
        <v>-24215</v>
      </c>
      <c r="AN30" s="91">
        <v>67856</v>
      </c>
    </row>
    <row r="31" spans="1:40" ht="12.75">
      <c r="A31" s="98" t="s">
        <v>128</v>
      </c>
      <c r="B31" s="99">
        <v>360572</v>
      </c>
      <c r="C31" s="99">
        <v>367671</v>
      </c>
      <c r="D31" s="91">
        <v>358094</v>
      </c>
      <c r="E31" s="96">
        <v>367081</v>
      </c>
      <c r="F31" s="99">
        <v>373546</v>
      </c>
      <c r="G31" s="99">
        <v>398908</v>
      </c>
      <c r="H31" s="91">
        <v>407639</v>
      </c>
      <c r="I31" s="96">
        <v>405441</v>
      </c>
      <c r="J31" s="99">
        <v>430022</v>
      </c>
      <c r="K31" s="99">
        <v>437022</v>
      </c>
      <c r="L31" s="91">
        <v>457314</v>
      </c>
      <c r="M31" s="96">
        <v>523869</v>
      </c>
      <c r="N31" s="99">
        <v>568294</v>
      </c>
      <c r="O31" s="99">
        <v>614865</v>
      </c>
      <c r="P31" s="91">
        <v>671569</v>
      </c>
      <c r="Q31" s="96">
        <v>734170</v>
      </c>
      <c r="R31" s="99">
        <v>838231</v>
      </c>
      <c r="S31" s="99">
        <v>869482</v>
      </c>
      <c r="T31" s="91">
        <v>928868</v>
      </c>
      <c r="U31" s="96">
        <v>983279</v>
      </c>
      <c r="V31" s="99">
        <v>1137840</v>
      </c>
      <c r="W31" s="99">
        <f>SUM(W28:W30)</f>
        <v>988349</v>
      </c>
      <c r="X31" s="91">
        <v>1074921</v>
      </c>
      <c r="Y31" s="96">
        <v>1079666</v>
      </c>
      <c r="Z31" s="99">
        <v>1139141</v>
      </c>
      <c r="AA31" s="99">
        <v>934378</v>
      </c>
      <c r="AB31" s="91">
        <v>692431</v>
      </c>
      <c r="AC31" s="96">
        <v>792164</v>
      </c>
      <c r="AD31" s="99">
        <v>861592</v>
      </c>
      <c r="AE31" s="99">
        <v>1039053</v>
      </c>
      <c r="AF31" s="99">
        <v>1053172</v>
      </c>
      <c r="AG31" s="100">
        <v>1113703</v>
      </c>
      <c r="AH31" s="99">
        <v>1168928</v>
      </c>
      <c r="AI31" s="99">
        <v>1271125</v>
      </c>
      <c r="AJ31" s="99">
        <v>1265486</v>
      </c>
      <c r="AK31" s="96">
        <v>1304886</v>
      </c>
      <c r="AL31" s="99">
        <v>1331077</v>
      </c>
      <c r="AM31" s="99">
        <v>1361273</v>
      </c>
      <c r="AN31" s="99">
        <v>1391452</v>
      </c>
    </row>
    <row r="32" spans="1:40" ht="12.75">
      <c r="A32" s="95" t="s">
        <v>129</v>
      </c>
      <c r="B32" s="91">
        <v>83855</v>
      </c>
      <c r="C32" s="91">
        <v>74328</v>
      </c>
      <c r="D32" s="91">
        <v>75195</v>
      </c>
      <c r="E32" s="96">
        <v>74063</v>
      </c>
      <c r="F32" s="91">
        <v>74267</v>
      </c>
      <c r="G32" s="91">
        <v>73836</v>
      </c>
      <c r="H32" s="91">
        <v>74508</v>
      </c>
      <c r="I32" s="96">
        <v>68714</v>
      </c>
      <c r="J32" s="91">
        <v>67936</v>
      </c>
      <c r="K32" s="91">
        <v>153808</v>
      </c>
      <c r="L32" s="91">
        <v>150741</v>
      </c>
      <c r="M32" s="96">
        <v>155752</v>
      </c>
      <c r="N32" s="91">
        <v>65833</v>
      </c>
      <c r="O32" s="91">
        <v>65915</v>
      </c>
      <c r="P32" s="91">
        <v>66884</v>
      </c>
      <c r="Q32" s="96">
        <v>67955</v>
      </c>
      <c r="R32" s="91">
        <v>70475</v>
      </c>
      <c r="S32" s="91">
        <v>73219</v>
      </c>
      <c r="T32" s="91">
        <v>68894</v>
      </c>
      <c r="U32" s="96">
        <v>70359</v>
      </c>
      <c r="V32" s="91">
        <v>191047</v>
      </c>
      <c r="W32" s="91">
        <v>185362</v>
      </c>
      <c r="X32" s="91">
        <v>185894</v>
      </c>
      <c r="Y32" s="96">
        <v>191537</v>
      </c>
      <c r="Z32" s="91">
        <v>128819</v>
      </c>
      <c r="AA32" s="91">
        <v>123819</v>
      </c>
      <c r="AB32" s="91">
        <v>122919</v>
      </c>
      <c r="AC32" s="96">
        <v>124902</v>
      </c>
      <c r="AD32" s="91">
        <v>123685</v>
      </c>
      <c r="AE32" s="91">
        <v>117565</v>
      </c>
      <c r="AF32" s="91">
        <v>116050</v>
      </c>
      <c r="AG32" s="96">
        <v>118205</v>
      </c>
      <c r="AH32" s="91">
        <v>116862</v>
      </c>
      <c r="AI32" s="91">
        <v>396354</v>
      </c>
      <c r="AJ32" s="91">
        <v>390361</v>
      </c>
      <c r="AK32" s="96">
        <v>558416</v>
      </c>
      <c r="AL32" s="91">
        <v>544315</v>
      </c>
      <c r="AM32" s="91">
        <v>545723</v>
      </c>
      <c r="AN32" s="91">
        <v>539463</v>
      </c>
    </row>
    <row r="33" spans="1:40" ht="12.75">
      <c r="A33" s="98" t="s">
        <v>130</v>
      </c>
      <c r="B33" s="99">
        <v>444427</v>
      </c>
      <c r="C33" s="99">
        <v>441999</v>
      </c>
      <c r="D33" s="91">
        <v>433289</v>
      </c>
      <c r="E33" s="96">
        <v>441144</v>
      </c>
      <c r="F33" s="99">
        <v>447813</v>
      </c>
      <c r="G33" s="99">
        <v>472744</v>
      </c>
      <c r="H33" s="91">
        <v>482147</v>
      </c>
      <c r="I33" s="96">
        <v>474155</v>
      </c>
      <c r="J33" s="99">
        <v>497958</v>
      </c>
      <c r="K33" s="99">
        <v>590830</v>
      </c>
      <c r="L33" s="91">
        <v>608055</v>
      </c>
      <c r="M33" s="96">
        <v>679621</v>
      </c>
      <c r="N33" s="99">
        <v>634127</v>
      </c>
      <c r="O33" s="99">
        <v>680780</v>
      </c>
      <c r="P33" s="91">
        <v>738453</v>
      </c>
      <c r="Q33" s="96">
        <v>802125</v>
      </c>
      <c r="R33" s="99">
        <v>908706</v>
      </c>
      <c r="S33" s="99">
        <v>942701</v>
      </c>
      <c r="T33" s="91">
        <v>997762</v>
      </c>
      <c r="U33" s="96">
        <v>1053638</v>
      </c>
      <c r="V33" s="99">
        <v>1328887</v>
      </c>
      <c r="W33" s="99">
        <v>1173711</v>
      </c>
      <c r="X33" s="91">
        <v>1260815</v>
      </c>
      <c r="Y33" s="96">
        <v>1271203</v>
      </c>
      <c r="Z33" s="99">
        <v>1267960</v>
      </c>
      <c r="AA33" s="99">
        <v>1058197</v>
      </c>
      <c r="AB33" s="91">
        <v>815350</v>
      </c>
      <c r="AC33" s="96">
        <v>917066</v>
      </c>
      <c r="AD33" s="99">
        <v>985277</v>
      </c>
      <c r="AE33" s="99">
        <v>1156618</v>
      </c>
      <c r="AF33" s="99">
        <v>1169222</v>
      </c>
      <c r="AG33" s="100">
        <v>1231908</v>
      </c>
      <c r="AH33" s="99">
        <v>1285790</v>
      </c>
      <c r="AI33" s="99">
        <v>1667479</v>
      </c>
      <c r="AJ33" s="99">
        <v>1655847</v>
      </c>
      <c r="AK33" s="100">
        <v>1863302</v>
      </c>
      <c r="AL33" s="99">
        <v>1875392</v>
      </c>
      <c r="AM33" s="99">
        <v>1906996</v>
      </c>
      <c r="AN33" s="99">
        <v>1930915</v>
      </c>
    </row>
    <row r="34" ht="12.75">
      <c r="A34" s="101" t="s">
        <v>131</v>
      </c>
    </row>
    <row r="35" ht="12.75">
      <c r="A35" s="98" t="s">
        <v>132</v>
      </c>
    </row>
    <row r="36" spans="1:40" ht="12.75">
      <c r="A36" s="98" t="s">
        <v>481</v>
      </c>
      <c r="B36" s="91">
        <v>316658</v>
      </c>
      <c r="C36" s="91">
        <v>281089</v>
      </c>
      <c r="D36" s="91">
        <v>271548</v>
      </c>
      <c r="E36" s="96">
        <v>225597</v>
      </c>
      <c r="F36" s="91">
        <v>170844</v>
      </c>
      <c r="G36" s="91">
        <v>147700</v>
      </c>
      <c r="H36" s="91">
        <v>189844</v>
      </c>
      <c r="I36" s="96">
        <v>144746</v>
      </c>
      <c r="J36" s="91">
        <v>154244</v>
      </c>
      <c r="K36" s="91">
        <v>172114</v>
      </c>
      <c r="L36" s="91">
        <v>189628</v>
      </c>
      <c r="M36" s="96">
        <v>289070</v>
      </c>
      <c r="N36" s="91">
        <v>218916</v>
      </c>
      <c r="O36" s="91">
        <v>209990</v>
      </c>
      <c r="P36" s="91">
        <v>235896</v>
      </c>
      <c r="Q36" s="96">
        <v>199893</v>
      </c>
      <c r="R36" s="91">
        <v>147373</v>
      </c>
      <c r="S36" s="91">
        <v>246405</v>
      </c>
      <c r="T36" s="91">
        <v>151214</v>
      </c>
      <c r="U36" s="96">
        <v>296844</v>
      </c>
      <c r="V36" s="91">
        <v>233171</v>
      </c>
      <c r="W36" s="91">
        <v>249135</v>
      </c>
      <c r="X36" s="91">
        <v>231024</v>
      </c>
      <c r="Y36" s="96">
        <v>208279</v>
      </c>
      <c r="Z36" s="91">
        <v>206352</v>
      </c>
      <c r="AA36" s="91">
        <v>206818</v>
      </c>
      <c r="AB36" s="91">
        <v>382792</v>
      </c>
      <c r="AC36" s="96">
        <v>526992</v>
      </c>
      <c r="AD36" s="91">
        <v>844208</v>
      </c>
      <c r="AE36" s="91">
        <v>585729</v>
      </c>
      <c r="AF36" s="91">
        <v>963805</v>
      </c>
      <c r="AG36" s="96">
        <v>730470</v>
      </c>
      <c r="AH36" s="91">
        <v>999731</v>
      </c>
      <c r="AI36" s="91">
        <v>1281490</v>
      </c>
      <c r="AJ36" s="91">
        <v>863522</v>
      </c>
      <c r="AK36" s="96">
        <v>829446</v>
      </c>
      <c r="AL36" s="91">
        <v>828570</v>
      </c>
      <c r="AM36" s="91">
        <v>1028526</v>
      </c>
      <c r="AN36" s="91">
        <v>968396</v>
      </c>
    </row>
    <row r="37" spans="1:40" ht="12.75">
      <c r="A37" s="95" t="s">
        <v>133</v>
      </c>
      <c r="B37" s="91">
        <v>40949</v>
      </c>
      <c r="C37" s="91">
        <v>40992</v>
      </c>
      <c r="D37" s="91">
        <v>40948</v>
      </c>
      <c r="E37" s="96">
        <v>40000</v>
      </c>
      <c r="F37" s="91">
        <v>39978</v>
      </c>
      <c r="G37" s="91">
        <v>39682</v>
      </c>
      <c r="H37" s="91">
        <v>39586</v>
      </c>
      <c r="I37" s="96">
        <v>49432</v>
      </c>
      <c r="J37" s="91">
        <v>51506</v>
      </c>
      <c r="K37" s="91">
        <v>49439</v>
      </c>
      <c r="L37" s="91">
        <v>56831</v>
      </c>
      <c r="M37" s="96">
        <v>55781</v>
      </c>
      <c r="N37" s="91">
        <v>52458</v>
      </c>
      <c r="O37" s="91">
        <v>50504</v>
      </c>
      <c r="P37" s="91">
        <v>50099</v>
      </c>
      <c r="Q37" s="96">
        <v>53647</v>
      </c>
      <c r="R37" s="91">
        <v>54443</v>
      </c>
      <c r="S37" s="91">
        <v>59270</v>
      </c>
      <c r="T37" s="91">
        <v>112579</v>
      </c>
      <c r="U37" s="96">
        <v>108045</v>
      </c>
      <c r="V37" s="91">
        <v>104409</v>
      </c>
      <c r="W37" s="91">
        <v>111795</v>
      </c>
      <c r="X37" s="91">
        <v>112374</v>
      </c>
      <c r="Y37" s="96">
        <v>112646</v>
      </c>
      <c r="Z37" s="91">
        <v>114965</v>
      </c>
      <c r="AA37" s="91">
        <v>102195</v>
      </c>
      <c r="AB37" s="91">
        <v>112054</v>
      </c>
      <c r="AC37" s="96">
        <v>114222</v>
      </c>
      <c r="AD37" s="91">
        <v>115691</v>
      </c>
      <c r="AE37" s="91">
        <v>122834</v>
      </c>
      <c r="AF37" s="91">
        <v>128638</v>
      </c>
      <c r="AG37" s="96">
        <v>147462</v>
      </c>
      <c r="AH37" s="91">
        <v>152353</v>
      </c>
      <c r="AI37" s="91">
        <v>209449</v>
      </c>
      <c r="AJ37" s="91">
        <v>253866</v>
      </c>
      <c r="AK37" s="96">
        <v>285593</v>
      </c>
      <c r="AL37" s="91">
        <v>287856</v>
      </c>
      <c r="AM37" s="91">
        <v>292589</v>
      </c>
      <c r="AN37" s="91">
        <v>280827</v>
      </c>
    </row>
    <row r="38" spans="1:40" ht="12.75">
      <c r="A38" s="95" t="s">
        <v>134</v>
      </c>
      <c r="B38" s="91">
        <v>0</v>
      </c>
      <c r="C38" s="91">
        <v>0</v>
      </c>
      <c r="D38" s="91">
        <v>0</v>
      </c>
      <c r="E38" s="96">
        <v>0</v>
      </c>
      <c r="F38" s="91">
        <v>0</v>
      </c>
      <c r="G38" s="91">
        <v>0</v>
      </c>
      <c r="H38" s="91">
        <v>0</v>
      </c>
      <c r="I38" s="96">
        <v>587</v>
      </c>
      <c r="J38" s="91">
        <v>4675</v>
      </c>
      <c r="K38" s="91">
        <v>19889</v>
      </c>
      <c r="L38" s="91">
        <v>19301</v>
      </c>
      <c r="M38" s="96">
        <v>14213</v>
      </c>
      <c r="N38" s="91">
        <v>13690</v>
      </c>
      <c r="O38" s="91">
        <v>14327</v>
      </c>
      <c r="P38" s="91">
        <v>12909</v>
      </c>
      <c r="Q38" s="96">
        <v>12995</v>
      </c>
      <c r="R38" s="91">
        <v>12987</v>
      </c>
      <c r="S38" s="91">
        <v>14722</v>
      </c>
      <c r="T38" s="91">
        <v>16904</v>
      </c>
      <c r="U38" s="96">
        <v>17704</v>
      </c>
      <c r="V38" s="91">
        <v>18192</v>
      </c>
      <c r="W38" s="91">
        <v>18829</v>
      </c>
      <c r="X38" s="91">
        <v>18943</v>
      </c>
      <c r="Y38" s="96">
        <v>33016</v>
      </c>
      <c r="Z38" s="91">
        <v>33219</v>
      </c>
      <c r="AA38" s="91">
        <v>35963</v>
      </c>
      <c r="AB38" s="91">
        <v>36470</v>
      </c>
      <c r="AC38" s="96">
        <v>71238</v>
      </c>
      <c r="AD38" s="91">
        <v>73230</v>
      </c>
      <c r="AE38" s="91">
        <v>69312</v>
      </c>
      <c r="AF38" s="91">
        <v>69203</v>
      </c>
      <c r="AG38" s="96">
        <v>69103</v>
      </c>
      <c r="AH38" s="91">
        <v>64280</v>
      </c>
      <c r="AI38" s="91">
        <v>66639</v>
      </c>
      <c r="AJ38" s="91">
        <v>66365</v>
      </c>
      <c r="AK38" s="96">
        <v>137980</v>
      </c>
      <c r="AL38" s="91">
        <v>130548</v>
      </c>
      <c r="AM38" s="91">
        <v>127098</v>
      </c>
      <c r="AN38" s="91">
        <v>123003</v>
      </c>
    </row>
    <row r="39" spans="1:40" ht="12.75">
      <c r="A39" s="95" t="s">
        <v>135</v>
      </c>
      <c r="B39" s="91">
        <v>61</v>
      </c>
      <c r="C39" s="91">
        <v>4244</v>
      </c>
      <c r="D39" s="91">
        <v>4062</v>
      </c>
      <c r="E39" s="96">
        <v>360</v>
      </c>
      <c r="F39" s="91">
        <v>290</v>
      </c>
      <c r="G39" s="91">
        <v>255</v>
      </c>
      <c r="H39" s="91">
        <v>309</v>
      </c>
      <c r="I39" s="96">
        <v>270</v>
      </c>
      <c r="J39" s="91">
        <v>65024</v>
      </c>
      <c r="K39" s="91">
        <v>65765</v>
      </c>
      <c r="L39" s="91">
        <v>71935</v>
      </c>
      <c r="M39" s="96">
        <v>71931</v>
      </c>
      <c r="N39" s="91">
        <v>62522</v>
      </c>
      <c r="O39" s="91">
        <v>51402</v>
      </c>
      <c r="P39" s="91">
        <v>52197</v>
      </c>
      <c r="Q39" s="96">
        <v>53181</v>
      </c>
      <c r="R39" s="91">
        <v>6333</v>
      </c>
      <c r="S39" s="91">
        <v>5540</v>
      </c>
      <c r="T39" s="91">
        <v>5475</v>
      </c>
      <c r="U39" s="96">
        <v>5386</v>
      </c>
      <c r="V39" s="91">
        <v>49929</v>
      </c>
      <c r="W39" s="91">
        <v>50747</v>
      </c>
      <c r="X39" s="91">
        <v>43507</v>
      </c>
      <c r="Y39" s="96">
        <v>56881</v>
      </c>
      <c r="Z39" s="91">
        <v>56424</v>
      </c>
      <c r="AA39" s="91">
        <v>93635</v>
      </c>
      <c r="AB39" s="91">
        <v>86500</v>
      </c>
      <c r="AC39" s="96">
        <v>138094</v>
      </c>
      <c r="AD39" s="91">
        <v>105320</v>
      </c>
      <c r="AE39" s="91">
        <v>62300</v>
      </c>
      <c r="AF39" s="91">
        <v>43141</v>
      </c>
      <c r="AG39" s="96">
        <v>11824</v>
      </c>
      <c r="AH39" s="91">
        <v>12209</v>
      </c>
      <c r="AI39" s="91">
        <v>17086</v>
      </c>
      <c r="AJ39" s="91">
        <v>28163</v>
      </c>
      <c r="AK39" s="96">
        <v>36538</v>
      </c>
      <c r="AL39" s="91">
        <v>42179</v>
      </c>
      <c r="AM39" s="91">
        <v>40231</v>
      </c>
      <c r="AN39" s="91">
        <v>45011</v>
      </c>
    </row>
    <row r="40" spans="1:40" ht="12.75">
      <c r="A40" s="98" t="s">
        <v>136</v>
      </c>
      <c r="B40" s="99">
        <v>357668</v>
      </c>
      <c r="C40" s="99">
        <v>326325</v>
      </c>
      <c r="D40" s="91">
        <v>316558</v>
      </c>
      <c r="E40" s="96">
        <v>265957</v>
      </c>
      <c r="F40" s="99">
        <v>211112</v>
      </c>
      <c r="G40" s="99">
        <v>187637</v>
      </c>
      <c r="H40" s="91">
        <v>229739</v>
      </c>
      <c r="I40" s="96">
        <v>195035</v>
      </c>
      <c r="J40" s="99">
        <v>275449</v>
      </c>
      <c r="K40" s="99">
        <v>307207</v>
      </c>
      <c r="L40" s="91">
        <v>337695</v>
      </c>
      <c r="M40" s="96">
        <v>430995</v>
      </c>
      <c r="N40" s="99">
        <v>347586</v>
      </c>
      <c r="O40" s="99">
        <v>326223</v>
      </c>
      <c r="P40" s="91">
        <v>351101</v>
      </c>
      <c r="Q40" s="96">
        <v>319716</v>
      </c>
      <c r="R40" s="99">
        <v>221136</v>
      </c>
      <c r="S40" s="99">
        <v>325937</v>
      </c>
      <c r="T40" s="91">
        <v>286172</v>
      </c>
      <c r="U40" s="96">
        <v>427979</v>
      </c>
      <c r="V40" s="99">
        <v>405701</v>
      </c>
      <c r="W40" s="99">
        <v>430506</v>
      </c>
      <c r="X40" s="91">
        <v>405848</v>
      </c>
      <c r="Y40" s="96">
        <v>410822</v>
      </c>
      <c r="Z40" s="99">
        <v>410960</v>
      </c>
      <c r="AA40" s="99">
        <v>438611</v>
      </c>
      <c r="AB40" s="91">
        <v>617816</v>
      </c>
      <c r="AC40" s="96">
        <v>850546</v>
      </c>
      <c r="AD40" s="99">
        <v>1138449</v>
      </c>
      <c r="AE40" s="99">
        <v>840175</v>
      </c>
      <c r="AF40" s="99">
        <v>1204787</v>
      </c>
      <c r="AG40" s="100">
        <v>958859</v>
      </c>
      <c r="AH40" s="99">
        <v>1228573</v>
      </c>
      <c r="AI40" s="99">
        <v>1574664</v>
      </c>
      <c r="AJ40" s="99">
        <v>1211916</v>
      </c>
      <c r="AK40" s="100">
        <v>1289557</v>
      </c>
      <c r="AL40" s="99">
        <v>1289153</v>
      </c>
      <c r="AM40" s="99">
        <v>1488444</v>
      </c>
      <c r="AN40" s="99">
        <v>1417237</v>
      </c>
    </row>
    <row r="41" ht="12.75">
      <c r="A41" s="101"/>
    </row>
    <row r="42" ht="12.75">
      <c r="A42" s="98" t="s">
        <v>137</v>
      </c>
    </row>
    <row r="43" spans="1:40" ht="12.75">
      <c r="A43" s="95" t="s">
        <v>138</v>
      </c>
      <c r="B43" s="91">
        <v>167527</v>
      </c>
      <c r="C43" s="91">
        <v>159534</v>
      </c>
      <c r="D43" s="91">
        <v>157128</v>
      </c>
      <c r="E43" s="96">
        <v>160628</v>
      </c>
      <c r="F43" s="91">
        <v>147434</v>
      </c>
      <c r="G43" s="91">
        <v>150174</v>
      </c>
      <c r="H43" s="91">
        <v>155954</v>
      </c>
      <c r="I43" s="96">
        <v>159029</v>
      </c>
      <c r="J43" s="91">
        <v>155326</v>
      </c>
      <c r="K43" s="91">
        <v>224129</v>
      </c>
      <c r="L43" s="91">
        <v>215319</v>
      </c>
      <c r="M43" s="96">
        <v>260420</v>
      </c>
      <c r="N43" s="91">
        <v>248311</v>
      </c>
      <c r="O43" s="91">
        <v>296732</v>
      </c>
      <c r="P43" s="91">
        <v>295514</v>
      </c>
      <c r="Q43" s="96">
        <v>319630</v>
      </c>
      <c r="R43" s="91">
        <v>368174</v>
      </c>
      <c r="S43" s="91">
        <v>370647</v>
      </c>
      <c r="T43" s="91">
        <v>421786</v>
      </c>
      <c r="U43" s="96">
        <v>444683</v>
      </c>
      <c r="V43" s="91">
        <v>459131</v>
      </c>
      <c r="W43" s="91">
        <v>505127</v>
      </c>
      <c r="X43" s="91">
        <v>507224</v>
      </c>
      <c r="Y43" s="96">
        <v>467993</v>
      </c>
      <c r="Z43" s="91">
        <v>452838</v>
      </c>
      <c r="AA43" s="91">
        <v>456401</v>
      </c>
      <c r="AB43" s="91">
        <v>509968</v>
      </c>
      <c r="AC43" s="96">
        <v>525489</v>
      </c>
      <c r="AD43" s="91">
        <v>536114</v>
      </c>
      <c r="AE43" s="91">
        <v>695541</v>
      </c>
      <c r="AF43" s="91">
        <v>584715</v>
      </c>
      <c r="AG43" s="96">
        <v>549294</v>
      </c>
      <c r="AH43" s="91">
        <v>568300</v>
      </c>
      <c r="AI43" s="91">
        <v>828296</v>
      </c>
      <c r="AJ43" s="91">
        <v>754561</v>
      </c>
      <c r="AK43" s="96">
        <v>797321</v>
      </c>
      <c r="AL43" s="91">
        <v>739840</v>
      </c>
      <c r="AM43" s="91">
        <v>947655</v>
      </c>
      <c r="AN43" s="91">
        <v>785268</v>
      </c>
    </row>
    <row r="44" spans="1:40" ht="12.75">
      <c r="A44" s="95" t="s">
        <v>286</v>
      </c>
      <c r="B44" s="91"/>
      <c r="C44" s="91"/>
      <c r="D44" s="91"/>
      <c r="E44" s="96"/>
      <c r="F44" s="91"/>
      <c r="G44" s="91"/>
      <c r="H44" s="91"/>
      <c r="I44" s="96"/>
      <c r="J44" s="91"/>
      <c r="K44" s="91"/>
      <c r="L44" s="91"/>
      <c r="M44" s="96"/>
      <c r="N44" s="91"/>
      <c r="O44" s="91"/>
      <c r="P44" s="91"/>
      <c r="Q44" s="96"/>
      <c r="R44" s="91"/>
      <c r="S44" s="91"/>
      <c r="T44" s="91"/>
      <c r="U44" s="96"/>
      <c r="V44" s="91"/>
      <c r="W44" s="91"/>
      <c r="X44" s="91">
        <v>2713</v>
      </c>
      <c r="Y44" s="96">
        <v>467</v>
      </c>
      <c r="Z44" s="91">
        <v>5586</v>
      </c>
      <c r="AA44" s="91">
        <v>26169</v>
      </c>
      <c r="AB44" s="91">
        <v>45368</v>
      </c>
      <c r="AC44" s="96">
        <v>6234</v>
      </c>
      <c r="AD44" s="91">
        <v>18437</v>
      </c>
      <c r="AE44" s="91">
        <v>18812</v>
      </c>
      <c r="AF44" s="91">
        <v>2356</v>
      </c>
      <c r="AG44" s="96">
        <v>2782</v>
      </c>
      <c r="AH44" s="91">
        <v>3945</v>
      </c>
      <c r="AI44" s="91">
        <v>6964</v>
      </c>
      <c r="AJ44" s="91">
        <v>26187</v>
      </c>
      <c r="AK44" s="96">
        <v>2024</v>
      </c>
      <c r="AL44" s="91">
        <v>2322</v>
      </c>
      <c r="AM44" s="91">
        <v>29331</v>
      </c>
      <c r="AN44" s="91">
        <v>33722</v>
      </c>
    </row>
    <row r="45" spans="1:40" ht="12.75">
      <c r="A45" s="95" t="s">
        <v>133</v>
      </c>
      <c r="B45" s="91">
        <v>10535</v>
      </c>
      <c r="C45" s="91">
        <v>10504</v>
      </c>
      <c r="D45" s="91">
        <v>10634</v>
      </c>
      <c r="E45" s="96">
        <v>12025</v>
      </c>
      <c r="F45" s="91">
        <v>12081</v>
      </c>
      <c r="G45" s="91">
        <v>11161</v>
      </c>
      <c r="H45" s="91">
        <v>10835</v>
      </c>
      <c r="I45" s="96">
        <v>15173</v>
      </c>
      <c r="J45" s="91">
        <v>15339</v>
      </c>
      <c r="K45" s="91">
        <v>23125</v>
      </c>
      <c r="L45" s="91">
        <v>26388</v>
      </c>
      <c r="M45" s="96">
        <v>26172</v>
      </c>
      <c r="N45" s="91">
        <v>27630</v>
      </c>
      <c r="O45" s="91">
        <v>24533</v>
      </c>
      <c r="P45" s="91">
        <v>24892</v>
      </c>
      <c r="Q45" s="96">
        <v>46038</v>
      </c>
      <c r="R45" s="91">
        <v>20125</v>
      </c>
      <c r="S45" s="91">
        <v>16769</v>
      </c>
      <c r="T45" s="91">
        <v>15352</v>
      </c>
      <c r="U45" s="96">
        <v>12256</v>
      </c>
      <c r="V45" s="91">
        <v>15971</v>
      </c>
      <c r="W45" s="91">
        <v>13935</v>
      </c>
      <c r="X45" s="91">
        <v>14178</v>
      </c>
      <c r="Y45" s="96">
        <v>10507</v>
      </c>
      <c r="Z45" s="91">
        <v>9029</v>
      </c>
      <c r="AA45" s="91">
        <v>9434</v>
      </c>
      <c r="AB45" s="91">
        <v>9325</v>
      </c>
      <c r="AC45" s="96">
        <v>12450</v>
      </c>
      <c r="AD45" s="91">
        <v>13242</v>
      </c>
      <c r="AE45" s="91">
        <v>9808</v>
      </c>
      <c r="AF45" s="91">
        <v>14678</v>
      </c>
      <c r="AG45" s="96">
        <v>5842</v>
      </c>
      <c r="AH45" s="91">
        <v>6947</v>
      </c>
      <c r="AI45" s="91">
        <v>12822</v>
      </c>
      <c r="AJ45" s="91">
        <v>20727</v>
      </c>
      <c r="AK45" s="96">
        <v>32438</v>
      </c>
      <c r="AL45" s="91">
        <v>29686</v>
      </c>
      <c r="AM45" s="91">
        <v>73718</v>
      </c>
      <c r="AN45" s="91">
        <v>69782</v>
      </c>
    </row>
    <row r="46" spans="1:40" ht="12.75">
      <c r="A46" s="95" t="s">
        <v>139</v>
      </c>
      <c r="B46" s="91">
        <v>6636</v>
      </c>
      <c r="C46" s="91">
        <v>21090</v>
      </c>
      <c r="D46" s="91">
        <v>37503</v>
      </c>
      <c r="E46" s="96">
        <v>54427</v>
      </c>
      <c r="F46" s="91">
        <v>65597</v>
      </c>
      <c r="G46" s="91">
        <v>64066</v>
      </c>
      <c r="H46" s="91">
        <v>69921</v>
      </c>
      <c r="I46" s="96">
        <v>64634</v>
      </c>
      <c r="J46" s="91">
        <v>56703</v>
      </c>
      <c r="K46" s="91">
        <v>68665</v>
      </c>
      <c r="L46" s="91">
        <v>69390</v>
      </c>
      <c r="M46" s="96">
        <v>70756</v>
      </c>
      <c r="N46" s="91">
        <v>116939</v>
      </c>
      <c r="O46" s="91">
        <v>121959</v>
      </c>
      <c r="P46" s="91">
        <v>118490</v>
      </c>
      <c r="Q46" s="96">
        <v>54384</v>
      </c>
      <c r="R46" s="91">
        <v>64141</v>
      </c>
      <c r="S46" s="91">
        <v>6286</v>
      </c>
      <c r="T46" s="91">
        <v>7767</v>
      </c>
      <c r="U46" s="96">
        <v>2485</v>
      </c>
      <c r="V46" s="91">
        <v>4729</v>
      </c>
      <c r="W46" s="91">
        <v>1504</v>
      </c>
      <c r="X46" s="91">
        <v>2164</v>
      </c>
      <c r="Y46" s="96">
        <v>2175</v>
      </c>
      <c r="Z46" s="91">
        <v>2853</v>
      </c>
      <c r="AA46" s="91">
        <v>3192</v>
      </c>
      <c r="AB46" s="91">
        <v>2140</v>
      </c>
      <c r="AC46" s="96">
        <v>57976</v>
      </c>
      <c r="AD46" s="91">
        <v>77346</v>
      </c>
      <c r="AE46" s="91">
        <v>113941</v>
      </c>
      <c r="AF46" s="91">
        <v>81171</v>
      </c>
      <c r="AG46" s="96">
        <v>80918</v>
      </c>
      <c r="AH46" s="91">
        <v>114206</v>
      </c>
      <c r="AI46" s="91">
        <v>220608</v>
      </c>
      <c r="AJ46" s="91">
        <v>262663</v>
      </c>
      <c r="AK46" s="96">
        <v>178434</v>
      </c>
      <c r="AL46" s="91">
        <v>273507</v>
      </c>
      <c r="AM46" s="91">
        <v>225358</v>
      </c>
      <c r="AN46" s="91">
        <v>327548</v>
      </c>
    </row>
    <row r="47" spans="1:40" ht="12.75">
      <c r="A47" s="95" t="s">
        <v>140</v>
      </c>
      <c r="B47" s="91">
        <v>61625</v>
      </c>
      <c r="C47" s="91">
        <v>64662</v>
      </c>
      <c r="D47" s="91">
        <v>80021</v>
      </c>
      <c r="E47" s="96">
        <v>74461</v>
      </c>
      <c r="F47" s="91">
        <v>65371</v>
      </c>
      <c r="G47" s="91">
        <v>53709</v>
      </c>
      <c r="H47" s="91">
        <v>45705</v>
      </c>
      <c r="I47" s="96">
        <v>51458</v>
      </c>
      <c r="J47" s="91">
        <v>47276</v>
      </c>
      <c r="K47" s="91">
        <v>52832</v>
      </c>
      <c r="L47" s="91">
        <v>77704</v>
      </c>
      <c r="M47" s="96">
        <v>64771</v>
      </c>
      <c r="N47" s="91">
        <v>60543</v>
      </c>
      <c r="O47" s="91">
        <v>56564</v>
      </c>
      <c r="P47" s="91">
        <v>41179</v>
      </c>
      <c r="Q47" s="96">
        <v>92987</v>
      </c>
      <c r="R47" s="91">
        <v>67201</v>
      </c>
      <c r="S47" s="91">
        <v>41617</v>
      </c>
      <c r="T47" s="91">
        <v>188990</v>
      </c>
      <c r="U47" s="96">
        <v>87794</v>
      </c>
      <c r="V47" s="91">
        <v>1092</v>
      </c>
      <c r="W47" s="91">
        <v>1206</v>
      </c>
      <c r="X47" s="91">
        <v>1515</v>
      </c>
      <c r="Y47" s="96">
        <v>1478</v>
      </c>
      <c r="Z47" s="91">
        <v>1490</v>
      </c>
      <c r="AA47" s="91">
        <v>1496</v>
      </c>
      <c r="AB47" s="91">
        <v>1437</v>
      </c>
      <c r="AC47" s="96">
        <v>51281</v>
      </c>
      <c r="AD47" s="91">
        <v>18030</v>
      </c>
      <c r="AE47" s="91">
        <v>17254</v>
      </c>
      <c r="AF47" s="91">
        <v>36475</v>
      </c>
      <c r="AG47" s="96">
        <v>100207</v>
      </c>
      <c r="AH47" s="91">
        <v>32748</v>
      </c>
      <c r="AI47" s="91">
        <v>21028</v>
      </c>
      <c r="AJ47" s="91">
        <v>74681</v>
      </c>
      <c r="AK47" s="96">
        <v>103714</v>
      </c>
      <c r="AL47" s="91">
        <v>113249</v>
      </c>
      <c r="AM47" s="91">
        <v>47063</v>
      </c>
      <c r="AN47" s="91">
        <v>45968</v>
      </c>
    </row>
    <row r="48" spans="1:40" ht="25.5">
      <c r="A48" s="95" t="s">
        <v>351</v>
      </c>
      <c r="B48" s="91"/>
      <c r="C48" s="91"/>
      <c r="D48" s="91"/>
      <c r="E48" s="96"/>
      <c r="F48" s="91"/>
      <c r="G48" s="91"/>
      <c r="H48" s="91"/>
      <c r="I48" s="96"/>
      <c r="J48" s="91"/>
      <c r="K48" s="91"/>
      <c r="L48" s="91"/>
      <c r="M48" s="96"/>
      <c r="N48" s="91"/>
      <c r="O48" s="91"/>
      <c r="P48" s="91"/>
      <c r="Q48" s="96"/>
      <c r="R48" s="91"/>
      <c r="S48" s="91"/>
      <c r="T48" s="91"/>
      <c r="U48" s="96"/>
      <c r="V48" s="91"/>
      <c r="W48" s="91"/>
      <c r="X48" s="91"/>
      <c r="Y48" s="96"/>
      <c r="Z48" s="91"/>
      <c r="AA48" s="91"/>
      <c r="AB48" s="91"/>
      <c r="AC48" s="96"/>
      <c r="AD48" s="91"/>
      <c r="AE48" s="91"/>
      <c r="AF48" s="91"/>
      <c r="AG48" s="96"/>
      <c r="AH48" s="91"/>
      <c r="AI48" s="91">
        <v>553</v>
      </c>
      <c r="AJ48" s="91">
        <v>817</v>
      </c>
      <c r="AK48" s="96">
        <v>10073</v>
      </c>
      <c r="AL48" s="91">
        <v>10349</v>
      </c>
      <c r="AM48" s="91">
        <v>13777</v>
      </c>
      <c r="AN48" s="91">
        <v>12774</v>
      </c>
    </row>
    <row r="49" spans="1:40" ht="12.75">
      <c r="A49" s="98" t="s">
        <v>141</v>
      </c>
      <c r="B49" s="99">
        <v>246323</v>
      </c>
      <c r="C49" s="99">
        <v>255790</v>
      </c>
      <c r="D49" s="91">
        <v>285286</v>
      </c>
      <c r="E49" s="96">
        <v>301541</v>
      </c>
      <c r="F49" s="99">
        <v>290483</v>
      </c>
      <c r="G49" s="99">
        <v>279110</v>
      </c>
      <c r="H49" s="91">
        <v>282415</v>
      </c>
      <c r="I49" s="96">
        <v>290294</v>
      </c>
      <c r="J49" s="99">
        <v>274644</v>
      </c>
      <c r="K49" s="99">
        <v>368751</v>
      </c>
      <c r="L49" s="91">
        <v>388801</v>
      </c>
      <c r="M49" s="96">
        <v>422119</v>
      </c>
      <c r="N49" s="99">
        <v>453423</v>
      </c>
      <c r="O49" s="99">
        <v>499788</v>
      </c>
      <c r="P49" s="91">
        <v>480075</v>
      </c>
      <c r="Q49" s="96">
        <v>513039</v>
      </c>
      <c r="R49" s="99">
        <v>519641</v>
      </c>
      <c r="S49" s="99">
        <v>435319</v>
      </c>
      <c r="T49" s="91">
        <v>633895</v>
      </c>
      <c r="U49" s="96">
        <v>547218</v>
      </c>
      <c r="V49" s="99">
        <v>480923</v>
      </c>
      <c r="W49" s="99">
        <v>521772</v>
      </c>
      <c r="X49" s="91">
        <v>527794</v>
      </c>
      <c r="Y49" s="96">
        <v>482620</v>
      </c>
      <c r="Z49" s="99">
        <v>471796</v>
      </c>
      <c r="AA49" s="99">
        <v>496692</v>
      </c>
      <c r="AB49" s="91">
        <v>568238</v>
      </c>
      <c r="AC49" s="96">
        <v>653430</v>
      </c>
      <c r="AD49" s="99">
        <v>663169</v>
      </c>
      <c r="AE49" s="99">
        <v>855356</v>
      </c>
      <c r="AF49" s="91">
        <v>719395</v>
      </c>
      <c r="AG49" s="100">
        <v>739043</v>
      </c>
      <c r="AH49" s="99">
        <v>726146</v>
      </c>
      <c r="AI49" s="99">
        <v>1090271</v>
      </c>
      <c r="AJ49" s="99">
        <v>1139636</v>
      </c>
      <c r="AK49" s="100">
        <v>1124004</v>
      </c>
      <c r="AL49" s="99">
        <v>1168953</v>
      </c>
      <c r="AM49" s="99">
        <v>1336902</v>
      </c>
      <c r="AN49" s="99">
        <v>1275062</v>
      </c>
    </row>
    <row r="50" spans="1:34" ht="12.75">
      <c r="A50" s="105"/>
      <c r="AH50" s="94" t="s">
        <v>131</v>
      </c>
    </row>
    <row r="51" spans="1:40" ht="12.75">
      <c r="A51" s="98" t="s">
        <v>142</v>
      </c>
      <c r="B51" s="99">
        <v>1048418</v>
      </c>
      <c r="C51" s="99">
        <v>1024114</v>
      </c>
      <c r="D51" s="91">
        <v>1035133</v>
      </c>
      <c r="E51" s="96">
        <v>1008642</v>
      </c>
      <c r="F51" s="99">
        <v>949408</v>
      </c>
      <c r="G51" s="99">
        <v>939491</v>
      </c>
      <c r="H51" s="91">
        <v>994301</v>
      </c>
      <c r="I51" s="96">
        <v>959484</v>
      </c>
      <c r="J51" s="99">
        <v>1048051</v>
      </c>
      <c r="K51" s="99">
        <v>1266788</v>
      </c>
      <c r="L51" s="91">
        <v>1334551</v>
      </c>
      <c r="M51" s="96">
        <v>1532735</v>
      </c>
      <c r="N51" s="99">
        <v>1435136</v>
      </c>
      <c r="O51" s="99">
        <v>1506791</v>
      </c>
      <c r="P51" s="91">
        <v>1569629</v>
      </c>
      <c r="Q51" s="96">
        <v>1634880</v>
      </c>
      <c r="R51" s="99">
        <v>1649483</v>
      </c>
      <c r="S51" s="99">
        <v>1703957</v>
      </c>
      <c r="T51" s="91">
        <v>1917829</v>
      </c>
      <c r="U51" s="96">
        <v>2028835</v>
      </c>
      <c r="V51" s="99">
        <v>2215511</v>
      </c>
      <c r="W51" s="99">
        <v>2125989</v>
      </c>
      <c r="X51" s="91">
        <v>2194457</v>
      </c>
      <c r="Y51" s="96">
        <v>2164645</v>
      </c>
      <c r="Z51" s="99">
        <v>2150716</v>
      </c>
      <c r="AA51" s="99">
        <v>1993500</v>
      </c>
      <c r="AB51" s="91">
        <v>2001404</v>
      </c>
      <c r="AC51" s="96">
        <v>2421042</v>
      </c>
      <c r="AD51" s="99">
        <v>2786895</v>
      </c>
      <c r="AE51" s="99">
        <v>2852149</v>
      </c>
      <c r="AF51" s="99">
        <v>3093404</v>
      </c>
      <c r="AG51" s="100">
        <v>2929810</v>
      </c>
      <c r="AH51" s="99">
        <v>3240509</v>
      </c>
      <c r="AI51" s="99">
        <v>4332414</v>
      </c>
      <c r="AJ51" s="99">
        <v>4007399</v>
      </c>
      <c r="AK51" s="100">
        <f>AK40+AK49+AK33</f>
        <v>4276863</v>
      </c>
      <c r="AL51" s="99">
        <v>4333498</v>
      </c>
      <c r="AM51" s="99">
        <v>4732342</v>
      </c>
      <c r="AN51" s="99">
        <v>4623214</v>
      </c>
    </row>
    <row r="52" ht="12.75"/>
    <row r="53" ht="51">
      <c r="A53" s="101" t="s">
        <v>482</v>
      </c>
    </row>
    <row r="54" ht="25.5">
      <c r="A54" s="101" t="s">
        <v>483</v>
      </c>
    </row>
    <row r="55" ht="25.5">
      <c r="A55" s="101" t="s">
        <v>484</v>
      </c>
    </row>
    <row r="56" ht="12.75"/>
    <row r="57" ht="12.75"/>
  </sheetData>
  <printOptions/>
  <pageMargins left="0.75" right="0.75" top="1" bottom="1" header="0.5" footer="0.5"/>
  <pageSetup fitToHeight="1" fitToWidth="1" horizontalDpi="300" verticalDpi="300" orientation="landscape" paperSize="9" scale="22" r:id="rId1"/>
</worksheet>
</file>

<file path=xl/worksheets/sheet14.xml><?xml version="1.0" encoding="utf-8"?>
<worksheet xmlns="http://schemas.openxmlformats.org/spreadsheetml/2006/main" xmlns:r="http://schemas.openxmlformats.org/officeDocument/2006/relationships">
  <sheetPr>
    <tabColor indexed="52"/>
    <pageSetUpPr fitToPage="1"/>
  </sheetPr>
  <dimension ref="A2:AW75"/>
  <sheetViews>
    <sheetView workbookViewId="0" topLeftCell="A1">
      <pane xSplit="1" ySplit="2" topLeftCell="AS3" activePane="bottomRight" state="frozen"/>
      <selection pane="topLeft" activeCell="V51" sqref="V51"/>
      <selection pane="topRight" activeCell="V51" sqref="V51"/>
      <selection pane="bottomLeft" activeCell="V51" sqref="V51"/>
      <selection pane="bottomRight" activeCell="AY72" sqref="AY72"/>
    </sheetView>
  </sheetViews>
  <sheetFormatPr defaultColWidth="9.140625" defaultRowHeight="12.75" zeroHeight="1" outlineLevelCol="1"/>
  <cols>
    <col min="1" max="1" width="65.7109375" style="94" customWidth="1"/>
    <col min="2" max="21" width="11.140625" style="94" hidden="1" customWidth="1" outlineLevel="1"/>
    <col min="22" max="22" width="11.140625" style="94" customWidth="1" collapsed="1"/>
    <col min="23" max="49" width="11.140625" style="94" customWidth="1"/>
    <col min="50" max="51" width="9.140625" style="94" customWidth="1"/>
    <col min="52" max="16384" width="0" style="94" hidden="1" customWidth="1"/>
  </cols>
  <sheetData>
    <row r="1" ht="12.75"/>
    <row r="2" spans="1:49" ht="12.75">
      <c r="A2" s="92" t="s">
        <v>404</v>
      </c>
      <c r="B2" s="93" t="s">
        <v>0</v>
      </c>
      <c r="C2" s="93" t="s">
        <v>1</v>
      </c>
      <c r="D2" s="93" t="s">
        <v>2</v>
      </c>
      <c r="E2" s="93" t="s">
        <v>3</v>
      </c>
      <c r="F2" s="93" t="s">
        <v>4</v>
      </c>
      <c r="G2" s="93" t="s">
        <v>10</v>
      </c>
      <c r="H2" s="93" t="s">
        <v>11</v>
      </c>
      <c r="I2" s="93" t="s">
        <v>12</v>
      </c>
      <c r="J2" s="93" t="s">
        <v>13</v>
      </c>
      <c r="K2" s="93" t="s">
        <v>14</v>
      </c>
      <c r="L2" s="93" t="s">
        <v>15</v>
      </c>
      <c r="M2" s="93" t="s">
        <v>16</v>
      </c>
      <c r="N2" s="93" t="s">
        <v>17</v>
      </c>
      <c r="O2" s="93" t="s">
        <v>18</v>
      </c>
      <c r="P2" s="93" t="s">
        <v>19</v>
      </c>
      <c r="Q2" s="93" t="s">
        <v>20</v>
      </c>
      <c r="R2" s="93" t="s">
        <v>21</v>
      </c>
      <c r="S2" s="93" t="s">
        <v>22</v>
      </c>
      <c r="T2" s="93" t="s">
        <v>23</v>
      </c>
      <c r="U2" s="93" t="s">
        <v>24</v>
      </c>
      <c r="V2" s="93" t="s">
        <v>25</v>
      </c>
      <c r="W2" s="93" t="s">
        <v>26</v>
      </c>
      <c r="X2" s="93" t="s">
        <v>27</v>
      </c>
      <c r="Y2" s="93" t="s">
        <v>28</v>
      </c>
      <c r="Z2" s="93" t="s">
        <v>29</v>
      </c>
      <c r="AA2" s="93" t="s">
        <v>30</v>
      </c>
      <c r="AB2" s="93" t="s">
        <v>31</v>
      </c>
      <c r="AC2" s="93" t="s">
        <v>32</v>
      </c>
      <c r="AD2" s="93" t="s">
        <v>275</v>
      </c>
      <c r="AE2" s="93" t="s">
        <v>276</v>
      </c>
      <c r="AF2" s="93" t="s">
        <v>278</v>
      </c>
      <c r="AG2" s="93" t="s">
        <v>280</v>
      </c>
      <c r="AH2" s="93" t="s">
        <v>287</v>
      </c>
      <c r="AI2" s="93" t="s">
        <v>289</v>
      </c>
      <c r="AJ2" s="93" t="s">
        <v>290</v>
      </c>
      <c r="AK2" s="93" t="s">
        <v>299</v>
      </c>
      <c r="AL2" s="93" t="s">
        <v>300</v>
      </c>
      <c r="AM2" s="93" t="s">
        <v>301</v>
      </c>
      <c r="AN2" s="93" t="s">
        <v>302</v>
      </c>
      <c r="AO2" s="93" t="s">
        <v>303</v>
      </c>
      <c r="AP2" s="93" t="s">
        <v>341</v>
      </c>
      <c r="AQ2" s="93" t="s">
        <v>342</v>
      </c>
      <c r="AR2" s="93" t="s">
        <v>343</v>
      </c>
      <c r="AS2" s="93" t="s">
        <v>344</v>
      </c>
      <c r="AT2" s="93" t="s">
        <v>345</v>
      </c>
      <c r="AU2" s="93" t="s">
        <v>491</v>
      </c>
      <c r="AV2" s="93" t="s">
        <v>494</v>
      </c>
      <c r="AW2" s="93" t="s">
        <v>496</v>
      </c>
    </row>
    <row r="3" ht="12.75" customHeight="1"/>
    <row r="4" spans="1:49" ht="12.75">
      <c r="A4" s="110" t="s">
        <v>145</v>
      </c>
      <c r="B4" s="109"/>
      <c r="C4" s="109"/>
      <c r="D4" s="109"/>
      <c r="E4" s="109"/>
      <c r="F4" s="100">
        <v>-3177</v>
      </c>
      <c r="G4" s="111"/>
      <c r="H4" s="111"/>
      <c r="I4" s="111"/>
      <c r="J4" s="111"/>
      <c r="K4" s="100">
        <v>57169</v>
      </c>
      <c r="L4" s="99">
        <v>28147</v>
      </c>
      <c r="M4" s="99">
        <v>292</v>
      </c>
      <c r="N4" s="99">
        <v>28629</v>
      </c>
      <c r="O4" s="99">
        <v>26003</v>
      </c>
      <c r="P4" s="100">
        <v>83071</v>
      </c>
      <c r="Q4" s="99">
        <v>61821</v>
      </c>
      <c r="R4" s="99">
        <v>47684</v>
      </c>
      <c r="S4" s="99">
        <v>81643</v>
      </c>
      <c r="T4" s="99">
        <v>57623</v>
      </c>
      <c r="U4" s="100">
        <v>248771</v>
      </c>
      <c r="V4" s="99">
        <v>92420</v>
      </c>
      <c r="W4" s="99">
        <v>77425</v>
      </c>
      <c r="X4" s="99">
        <v>69861</v>
      </c>
      <c r="Y4" s="99">
        <v>64730</v>
      </c>
      <c r="Z4" s="100">
        <v>304436</v>
      </c>
      <c r="AA4" s="99">
        <v>155167</v>
      </c>
      <c r="AB4" s="99">
        <v>102326</v>
      </c>
      <c r="AC4" s="99">
        <v>94754</v>
      </c>
      <c r="AD4" s="99">
        <f>AE4-AC4-AB4-AA4</f>
        <v>42566</v>
      </c>
      <c r="AE4" s="100">
        <v>394813</v>
      </c>
      <c r="AF4" s="111"/>
      <c r="AG4" s="111"/>
      <c r="AH4" s="111"/>
      <c r="AI4" s="109"/>
      <c r="AJ4" s="109"/>
      <c r="AK4" s="109"/>
      <c r="AL4" s="109"/>
      <c r="AM4" s="91"/>
      <c r="AN4" s="91"/>
      <c r="AO4" s="96"/>
      <c r="AP4" s="109"/>
      <c r="AQ4" s="109"/>
      <c r="AR4" s="91"/>
      <c r="AS4" s="99"/>
      <c r="AT4" s="96"/>
      <c r="AU4" s="99"/>
      <c r="AV4" s="99"/>
      <c r="AW4" s="99"/>
    </row>
    <row r="5" spans="1:49" ht="12.75">
      <c r="A5" s="110" t="s">
        <v>105</v>
      </c>
      <c r="B5" s="109"/>
      <c r="C5" s="109"/>
      <c r="D5" s="109"/>
      <c r="E5" s="109"/>
      <c r="F5" s="111"/>
      <c r="G5" s="111"/>
      <c r="H5" s="111"/>
      <c r="I5" s="111"/>
      <c r="J5" s="111"/>
      <c r="K5" s="111"/>
      <c r="L5" s="111"/>
      <c r="M5" s="111"/>
      <c r="N5" s="111"/>
      <c r="O5" s="111"/>
      <c r="P5" s="111"/>
      <c r="Q5" s="111"/>
      <c r="R5" s="111"/>
      <c r="S5" s="111"/>
      <c r="T5" s="111"/>
      <c r="U5" s="111"/>
      <c r="V5" s="111"/>
      <c r="W5" s="111"/>
      <c r="X5" s="111"/>
      <c r="Y5" s="111"/>
      <c r="Z5" s="111"/>
      <c r="AA5" s="111"/>
      <c r="AB5" s="111"/>
      <c r="AC5" s="111"/>
      <c r="AD5" s="111"/>
      <c r="AE5" s="111"/>
      <c r="AF5" s="99">
        <v>77759</v>
      </c>
      <c r="AG5" s="99">
        <v>57474</v>
      </c>
      <c r="AH5" s="99">
        <v>103849</v>
      </c>
      <c r="AI5" s="99">
        <v>105174</v>
      </c>
      <c r="AJ5" s="100">
        <v>344256</v>
      </c>
      <c r="AK5" s="99">
        <v>73287</v>
      </c>
      <c r="AL5" s="99">
        <v>128058</v>
      </c>
      <c r="AM5" s="91">
        <v>-9967</v>
      </c>
      <c r="AN5" s="91">
        <v>-33182</v>
      </c>
      <c r="AO5" s="96">
        <v>158196</v>
      </c>
      <c r="AP5" s="109">
        <v>-92080</v>
      </c>
      <c r="AQ5" s="99">
        <v>201244</v>
      </c>
      <c r="AR5" s="99">
        <v>52312</v>
      </c>
      <c r="AS5" s="99">
        <v>19786</v>
      </c>
      <c r="AT5" s="96">
        <v>181262</v>
      </c>
      <c r="AU5" s="99">
        <v>27171</v>
      </c>
      <c r="AV5" s="99">
        <v>-29668</v>
      </c>
      <c r="AW5" s="99">
        <v>129481</v>
      </c>
    </row>
    <row r="6" spans="1:49" ht="25.5">
      <c r="A6" s="112" t="s">
        <v>330</v>
      </c>
      <c r="B6" s="99"/>
      <c r="C6" s="99"/>
      <c r="D6" s="99"/>
      <c r="E6" s="99"/>
      <c r="F6" s="100"/>
      <c r="G6" s="99"/>
      <c r="H6" s="99"/>
      <c r="I6" s="99"/>
      <c r="J6" s="99"/>
      <c r="K6" s="100"/>
      <c r="L6" s="99"/>
      <c r="M6" s="99"/>
      <c r="N6" s="99"/>
      <c r="O6" s="99"/>
      <c r="P6" s="100"/>
      <c r="Q6" s="99"/>
      <c r="R6" s="99"/>
      <c r="S6" s="99"/>
      <c r="T6" s="99"/>
      <c r="U6" s="100"/>
      <c r="V6" s="99"/>
      <c r="W6" s="99"/>
      <c r="X6" s="99"/>
      <c r="Y6" s="99"/>
      <c r="Z6" s="100"/>
      <c r="AA6" s="99"/>
      <c r="AB6" s="99"/>
      <c r="AC6" s="99"/>
      <c r="AD6" s="99"/>
      <c r="AE6" s="100"/>
      <c r="AF6" s="99"/>
      <c r="AG6" s="99"/>
      <c r="AH6" s="99"/>
      <c r="AI6" s="99"/>
      <c r="AJ6" s="100"/>
      <c r="AK6" s="99"/>
      <c r="AL6" s="99"/>
      <c r="AM6" s="99"/>
      <c r="AN6" s="99"/>
      <c r="AO6" s="96"/>
      <c r="AP6" s="99"/>
      <c r="AQ6" s="99"/>
      <c r="AR6" s="99"/>
      <c r="AS6" s="99"/>
      <c r="AT6" s="96"/>
      <c r="AU6" s="99"/>
      <c r="AV6" s="99"/>
      <c r="AW6" s="99"/>
    </row>
    <row r="7" spans="1:49" ht="12.75">
      <c r="A7" s="113" t="s">
        <v>87</v>
      </c>
      <c r="B7" s="109"/>
      <c r="C7" s="109"/>
      <c r="D7" s="109"/>
      <c r="E7" s="109"/>
      <c r="F7" s="96">
        <v>75671</v>
      </c>
      <c r="G7" s="109"/>
      <c r="H7" s="109"/>
      <c r="I7" s="109"/>
      <c r="J7" s="109"/>
      <c r="K7" s="96">
        <v>71394</v>
      </c>
      <c r="L7" s="91">
        <v>20149</v>
      </c>
      <c r="M7" s="91">
        <v>22428</v>
      </c>
      <c r="N7" s="91">
        <v>24429</v>
      </c>
      <c r="O7" s="91">
        <v>28131</v>
      </c>
      <c r="P7" s="96">
        <v>95137</v>
      </c>
      <c r="Q7" s="91">
        <v>24583</v>
      </c>
      <c r="R7" s="91">
        <v>24582</v>
      </c>
      <c r="S7" s="91">
        <v>24387</v>
      </c>
      <c r="T7" s="91">
        <v>33692</v>
      </c>
      <c r="U7" s="96">
        <v>107244</v>
      </c>
      <c r="V7" s="91">
        <v>26887</v>
      </c>
      <c r="W7" s="91">
        <v>29196</v>
      </c>
      <c r="X7" s="91">
        <v>26501</v>
      </c>
      <c r="Y7" s="91">
        <v>40916</v>
      </c>
      <c r="Z7" s="96">
        <v>123500</v>
      </c>
      <c r="AA7" s="91">
        <v>31615</v>
      </c>
      <c r="AB7" s="91">
        <v>32615</v>
      </c>
      <c r="AC7" s="91">
        <v>32369</v>
      </c>
      <c r="AD7" s="91">
        <f aca="true" t="shared" si="0" ref="AD7:AD75">AE7-AC7-AB7-AA7</f>
        <v>36227</v>
      </c>
      <c r="AE7" s="96">
        <v>132826</v>
      </c>
      <c r="AF7" s="91">
        <v>34078</v>
      </c>
      <c r="AG7" s="91">
        <v>32036</v>
      </c>
      <c r="AH7" s="91">
        <v>38816</v>
      </c>
      <c r="AI7" s="91">
        <v>35608</v>
      </c>
      <c r="AJ7" s="96">
        <v>140538</v>
      </c>
      <c r="AK7" s="91">
        <v>34323</v>
      </c>
      <c r="AL7" s="91">
        <v>34152</v>
      </c>
      <c r="AM7" s="91">
        <v>38513</v>
      </c>
      <c r="AN7" s="91">
        <v>44940</v>
      </c>
      <c r="AO7" s="96">
        <v>151928</v>
      </c>
      <c r="AP7" s="99">
        <v>40223</v>
      </c>
      <c r="AQ7" s="91">
        <v>45180</v>
      </c>
      <c r="AR7" s="91">
        <v>57129</v>
      </c>
      <c r="AS7" s="91">
        <v>70615</v>
      </c>
      <c r="AT7" s="96">
        <v>213147</v>
      </c>
      <c r="AU7" s="91">
        <v>70686</v>
      </c>
      <c r="AV7" s="91">
        <v>64417</v>
      </c>
      <c r="AW7" s="91">
        <v>67180</v>
      </c>
    </row>
    <row r="8" spans="1:49" ht="12.75">
      <c r="A8" s="113" t="s">
        <v>146</v>
      </c>
      <c r="B8" s="109"/>
      <c r="C8" s="109"/>
      <c r="D8" s="109"/>
      <c r="E8" s="109"/>
      <c r="F8" s="96">
        <v>-2169</v>
      </c>
      <c r="G8" s="109"/>
      <c r="H8" s="109"/>
      <c r="I8" s="109"/>
      <c r="J8" s="109"/>
      <c r="K8" s="96">
        <v>-816</v>
      </c>
      <c r="L8" s="91">
        <v>-892</v>
      </c>
      <c r="M8" s="91">
        <v>-1055</v>
      </c>
      <c r="N8" s="91">
        <v>1873</v>
      </c>
      <c r="O8" s="91">
        <v>-1303</v>
      </c>
      <c r="P8" s="96">
        <v>-1377</v>
      </c>
      <c r="Q8" s="91">
        <v>0</v>
      </c>
      <c r="R8" s="91">
        <v>152</v>
      </c>
      <c r="S8" s="91">
        <v>163</v>
      </c>
      <c r="T8" s="91">
        <v>85</v>
      </c>
      <c r="U8" s="96">
        <v>400</v>
      </c>
      <c r="V8" s="91">
        <v>350</v>
      </c>
      <c r="W8" s="91">
        <v>927</v>
      </c>
      <c r="X8" s="91">
        <v>72</v>
      </c>
      <c r="Y8" s="91">
        <v>86</v>
      </c>
      <c r="Z8" s="96">
        <v>1435</v>
      </c>
      <c r="AA8" s="91">
        <v>0</v>
      </c>
      <c r="AB8" s="91">
        <v>0</v>
      </c>
      <c r="AC8" s="91">
        <v>0</v>
      </c>
      <c r="AD8" s="91">
        <f t="shared" si="0"/>
        <v>0</v>
      </c>
      <c r="AE8" s="96">
        <v>0</v>
      </c>
      <c r="AF8" s="91">
        <v>-13895</v>
      </c>
      <c r="AG8" s="91">
        <v>0</v>
      </c>
      <c r="AH8" s="91">
        <v>0</v>
      </c>
      <c r="AI8" s="91" t="s">
        <v>306</v>
      </c>
      <c r="AJ8" s="96"/>
      <c r="AK8" s="91" t="s">
        <v>308</v>
      </c>
      <c r="AL8" s="91">
        <v>0</v>
      </c>
      <c r="AM8" s="91"/>
      <c r="AN8" s="91"/>
      <c r="AO8" s="96"/>
      <c r="AP8" s="91"/>
      <c r="AQ8" s="91"/>
      <c r="AR8" s="91"/>
      <c r="AS8" s="99"/>
      <c r="AT8" s="96"/>
      <c r="AU8" s="91"/>
      <c r="AV8" s="91"/>
      <c r="AW8" s="91"/>
    </row>
    <row r="9" spans="1:49" ht="25.5">
      <c r="A9" s="113" t="s">
        <v>334</v>
      </c>
      <c r="B9" s="109"/>
      <c r="C9" s="109"/>
      <c r="D9" s="109"/>
      <c r="E9" s="109"/>
      <c r="F9" s="96"/>
      <c r="G9" s="109"/>
      <c r="H9" s="109"/>
      <c r="I9" s="109"/>
      <c r="J9" s="109"/>
      <c r="K9" s="96"/>
      <c r="L9" s="91"/>
      <c r="M9" s="91"/>
      <c r="N9" s="91"/>
      <c r="O9" s="91"/>
      <c r="P9" s="96"/>
      <c r="Q9" s="91"/>
      <c r="R9" s="91"/>
      <c r="S9" s="91"/>
      <c r="T9" s="91"/>
      <c r="U9" s="96"/>
      <c r="V9" s="91"/>
      <c r="W9" s="91"/>
      <c r="X9" s="91"/>
      <c r="Y9" s="91"/>
      <c r="Z9" s="96"/>
      <c r="AA9" s="91"/>
      <c r="AB9" s="91"/>
      <c r="AC9" s="91">
        <v>0</v>
      </c>
      <c r="AD9" s="91">
        <f t="shared" si="0"/>
        <v>0</v>
      </c>
      <c r="AE9" s="96"/>
      <c r="AF9" s="91"/>
      <c r="AG9" s="91">
        <v>-456</v>
      </c>
      <c r="AH9" s="91">
        <v>0</v>
      </c>
      <c r="AI9" s="91"/>
      <c r="AJ9" s="96">
        <v>-14351</v>
      </c>
      <c r="AK9" s="91"/>
      <c r="AL9" s="91"/>
      <c r="AM9" s="91"/>
      <c r="AN9" s="91"/>
      <c r="AO9" s="96"/>
      <c r="AP9" s="91"/>
      <c r="AQ9" s="91"/>
      <c r="AR9" s="91"/>
      <c r="AS9" s="99"/>
      <c r="AT9" s="96"/>
      <c r="AU9" s="91"/>
      <c r="AV9" s="91"/>
      <c r="AW9" s="91"/>
    </row>
    <row r="10" spans="1:49" ht="12.75">
      <c r="A10" s="113" t="s">
        <v>256</v>
      </c>
      <c r="B10" s="109"/>
      <c r="C10" s="109"/>
      <c r="D10" s="109"/>
      <c r="E10" s="109"/>
      <c r="F10" s="96">
        <v>18103</v>
      </c>
      <c r="G10" s="109"/>
      <c r="H10" s="109"/>
      <c r="I10" s="109"/>
      <c r="J10" s="109"/>
      <c r="K10" s="96">
        <v>2162</v>
      </c>
      <c r="L10" s="91">
        <v>200</v>
      </c>
      <c r="M10" s="91">
        <v>5622</v>
      </c>
      <c r="N10" s="91">
        <v>-5269</v>
      </c>
      <c r="O10" s="91">
        <v>432</v>
      </c>
      <c r="P10" s="96">
        <v>985</v>
      </c>
      <c r="Q10" s="91">
        <v>386</v>
      </c>
      <c r="R10" s="91">
        <v>-313</v>
      </c>
      <c r="S10" s="91">
        <v>91</v>
      </c>
      <c r="T10" s="91">
        <v>898</v>
      </c>
      <c r="U10" s="96">
        <v>1062</v>
      </c>
      <c r="V10" s="91">
        <v>-138</v>
      </c>
      <c r="W10" s="91">
        <v>441</v>
      </c>
      <c r="X10" s="91">
        <v>125</v>
      </c>
      <c r="Y10" s="91">
        <v>458</v>
      </c>
      <c r="Z10" s="96">
        <v>886</v>
      </c>
      <c r="AA10" s="91">
        <v>-159</v>
      </c>
      <c r="AB10" s="91">
        <v>242</v>
      </c>
      <c r="AC10" s="91">
        <v>2417</v>
      </c>
      <c r="AD10" s="91">
        <f t="shared" si="0"/>
        <v>-117</v>
      </c>
      <c r="AE10" s="96">
        <v>2383</v>
      </c>
      <c r="AF10" s="91">
        <v>300</v>
      </c>
      <c r="AG10" s="91">
        <v>-747</v>
      </c>
      <c r="AH10" s="91">
        <v>573</v>
      </c>
      <c r="AI10" s="91">
        <v>1243</v>
      </c>
      <c r="AJ10" s="96">
        <v>1369</v>
      </c>
      <c r="AK10" s="91">
        <v>-312</v>
      </c>
      <c r="AL10" s="91">
        <v>185</v>
      </c>
      <c r="AM10" s="91">
        <v>3324</v>
      </c>
      <c r="AN10" s="91">
        <v>23845</v>
      </c>
      <c r="AO10" s="96">
        <v>27042</v>
      </c>
      <c r="AP10" s="91">
        <v>-5314</v>
      </c>
      <c r="AQ10" s="91">
        <v>136</v>
      </c>
      <c r="AR10" s="91">
        <v>8919</v>
      </c>
      <c r="AS10" s="91">
        <v>-10090</v>
      </c>
      <c r="AT10" s="96">
        <v>-6349</v>
      </c>
      <c r="AU10" s="91">
        <v>-1725</v>
      </c>
      <c r="AV10" s="91">
        <v>3405</v>
      </c>
      <c r="AW10" s="91">
        <v>1132</v>
      </c>
    </row>
    <row r="11" spans="1:49" ht="12.75">
      <c r="A11" s="113" t="s">
        <v>147</v>
      </c>
      <c r="B11" s="109"/>
      <c r="C11" s="109"/>
      <c r="D11" s="109"/>
      <c r="E11" s="109"/>
      <c r="F11" s="96">
        <v>-381</v>
      </c>
      <c r="G11" s="109"/>
      <c r="H11" s="109"/>
      <c r="I11" s="109"/>
      <c r="J11" s="109"/>
      <c r="K11" s="96">
        <v>3239</v>
      </c>
      <c r="L11" s="91">
        <v>181</v>
      </c>
      <c r="M11" s="91">
        <v>620</v>
      </c>
      <c r="N11" s="91">
        <v>1393</v>
      </c>
      <c r="O11" s="91">
        <v>-1590</v>
      </c>
      <c r="P11" s="96">
        <v>604</v>
      </c>
      <c r="Q11" s="91">
        <v>30</v>
      </c>
      <c r="R11" s="91">
        <v>609</v>
      </c>
      <c r="S11" s="91">
        <v>-973</v>
      </c>
      <c r="T11" s="91">
        <v>473</v>
      </c>
      <c r="U11" s="96">
        <v>139</v>
      </c>
      <c r="V11" s="91">
        <v>-191</v>
      </c>
      <c r="W11" s="91">
        <v>-397</v>
      </c>
      <c r="X11" s="91">
        <v>-189</v>
      </c>
      <c r="Y11" s="91">
        <v>-1328</v>
      </c>
      <c r="Z11" s="96">
        <v>-2105</v>
      </c>
      <c r="AA11" s="91">
        <v>0</v>
      </c>
      <c r="AB11" s="91">
        <v>0</v>
      </c>
      <c r="AC11" s="91"/>
      <c r="AD11" s="91">
        <f t="shared" si="0"/>
        <v>0</v>
      </c>
      <c r="AE11" s="109"/>
      <c r="AF11" s="109"/>
      <c r="AG11" s="109"/>
      <c r="AH11" s="109"/>
      <c r="AI11" s="109"/>
      <c r="AJ11" s="109"/>
      <c r="AK11" s="109"/>
      <c r="AL11" s="109"/>
      <c r="AM11" s="91"/>
      <c r="AN11" s="91"/>
      <c r="AO11" s="96"/>
      <c r="AP11" s="91"/>
      <c r="AQ11" s="109"/>
      <c r="AR11" s="91"/>
      <c r="AS11" s="99"/>
      <c r="AT11" s="96"/>
      <c r="AU11" s="91"/>
      <c r="AV11" s="91"/>
      <c r="AW11" s="91"/>
    </row>
    <row r="12" spans="1:49" ht="12.75">
      <c r="A12" s="113" t="s">
        <v>257</v>
      </c>
      <c r="B12" s="109"/>
      <c r="C12" s="109"/>
      <c r="D12" s="109"/>
      <c r="E12" s="109"/>
      <c r="F12" s="96">
        <v>-5020</v>
      </c>
      <c r="G12" s="109"/>
      <c r="H12" s="109"/>
      <c r="I12" s="109"/>
      <c r="J12" s="109"/>
      <c r="K12" s="96">
        <v>9245</v>
      </c>
      <c r="L12" s="91">
        <v>805</v>
      </c>
      <c r="M12" s="91">
        <v>-2091</v>
      </c>
      <c r="N12" s="91">
        <v>10152</v>
      </c>
      <c r="O12" s="91">
        <v>-3499</v>
      </c>
      <c r="P12" s="96">
        <v>5367</v>
      </c>
      <c r="Q12" s="91">
        <v>-3249</v>
      </c>
      <c r="R12" s="91">
        <v>-6460</v>
      </c>
      <c r="S12" s="91">
        <v>-100</v>
      </c>
      <c r="T12" s="91">
        <v>22254</v>
      </c>
      <c r="U12" s="96">
        <v>12445</v>
      </c>
      <c r="V12" s="91">
        <v>-1455</v>
      </c>
      <c r="W12" s="91">
        <v>-30207</v>
      </c>
      <c r="X12" s="91">
        <v>905</v>
      </c>
      <c r="Y12" s="91">
        <v>-9024</v>
      </c>
      <c r="Z12" s="96">
        <v>-39781</v>
      </c>
      <c r="AA12" s="91">
        <v>-1659</v>
      </c>
      <c r="AB12" s="91">
        <v>-1084</v>
      </c>
      <c r="AC12" s="91">
        <v>-638</v>
      </c>
      <c r="AD12" s="91">
        <f t="shared" si="0"/>
        <v>92</v>
      </c>
      <c r="AE12" s="96">
        <v>-3289</v>
      </c>
      <c r="AF12" s="91">
        <v>486</v>
      </c>
      <c r="AG12" s="91">
        <v>-993</v>
      </c>
      <c r="AH12" s="91">
        <v>-1554</v>
      </c>
      <c r="AI12" s="91">
        <v>996</v>
      </c>
      <c r="AJ12" s="96">
        <v>-1065</v>
      </c>
      <c r="AK12" s="91">
        <v>560</v>
      </c>
      <c r="AL12" s="91">
        <v>716</v>
      </c>
      <c r="AM12" s="91">
        <v>6242</v>
      </c>
      <c r="AN12" s="91">
        <v>-7205</v>
      </c>
      <c r="AO12" s="96">
        <v>313</v>
      </c>
      <c r="AP12" s="109">
        <v>472</v>
      </c>
      <c r="AQ12" s="91">
        <v>8430</v>
      </c>
      <c r="AR12" s="91">
        <v>7156</v>
      </c>
      <c r="AS12" s="91">
        <v>-3241</v>
      </c>
      <c r="AT12" s="96">
        <v>12817</v>
      </c>
      <c r="AU12" s="91">
        <v>1566</v>
      </c>
      <c r="AV12" s="91">
        <v>46378</v>
      </c>
      <c r="AW12" s="91">
        <v>-5339</v>
      </c>
    </row>
    <row r="13" spans="1:49" ht="12.75">
      <c r="A13" s="113" t="s">
        <v>347</v>
      </c>
      <c r="B13" s="109"/>
      <c r="C13" s="109"/>
      <c r="D13" s="109"/>
      <c r="E13" s="109"/>
      <c r="F13" s="96">
        <v>414</v>
      </c>
      <c r="G13" s="109"/>
      <c r="H13" s="109"/>
      <c r="I13" s="109"/>
      <c r="J13" s="109"/>
      <c r="K13" s="96">
        <v>-139</v>
      </c>
      <c r="L13" s="91">
        <v>-1635</v>
      </c>
      <c r="M13" s="91">
        <v>1468</v>
      </c>
      <c r="N13" s="91">
        <v>-176</v>
      </c>
      <c r="O13" s="91">
        <v>-776</v>
      </c>
      <c r="P13" s="96">
        <v>-1119</v>
      </c>
      <c r="Q13" s="91">
        <v>-393</v>
      </c>
      <c r="R13" s="91">
        <v>-169</v>
      </c>
      <c r="S13" s="91">
        <v>-88</v>
      </c>
      <c r="T13" s="91">
        <v>-225</v>
      </c>
      <c r="U13" s="96">
        <v>-875</v>
      </c>
      <c r="V13" s="91">
        <v>2</v>
      </c>
      <c r="W13" s="91">
        <v>-595</v>
      </c>
      <c r="X13" s="91">
        <v>709</v>
      </c>
      <c r="Y13" s="91">
        <v>199</v>
      </c>
      <c r="Z13" s="96">
        <v>315</v>
      </c>
      <c r="AA13" s="91">
        <v>102</v>
      </c>
      <c r="AB13" s="91">
        <v>517</v>
      </c>
      <c r="AC13" s="91">
        <v>-506</v>
      </c>
      <c r="AD13" s="91">
        <f t="shared" si="0"/>
        <v>-1237</v>
      </c>
      <c r="AE13" s="96">
        <v>-1124</v>
      </c>
      <c r="AF13" s="91">
        <v>-2248</v>
      </c>
      <c r="AG13" s="91">
        <v>-297</v>
      </c>
      <c r="AH13" s="91">
        <v>-215</v>
      </c>
      <c r="AI13" s="91">
        <v>-76</v>
      </c>
      <c r="AJ13" s="96">
        <v>-2836</v>
      </c>
      <c r="AK13" s="91">
        <v>-235</v>
      </c>
      <c r="AL13" s="91">
        <v>-66</v>
      </c>
      <c r="AM13" s="91">
        <v>-1</v>
      </c>
      <c r="AN13" s="91">
        <v>-179</v>
      </c>
      <c r="AO13" s="96">
        <v>-481</v>
      </c>
      <c r="AP13" s="91">
        <v>-82</v>
      </c>
      <c r="AQ13" s="91">
        <v>-17406</v>
      </c>
      <c r="AR13" s="91">
        <v>-35</v>
      </c>
      <c r="AS13" s="91">
        <v>-2862</v>
      </c>
      <c r="AT13" s="96">
        <v>-20385</v>
      </c>
      <c r="AU13" s="91">
        <v>-1319</v>
      </c>
      <c r="AV13" s="91">
        <v>-646</v>
      </c>
      <c r="AW13" s="91">
        <v>-191</v>
      </c>
    </row>
    <row r="14" spans="1:49" ht="12.75">
      <c r="A14" s="113" t="s">
        <v>349</v>
      </c>
      <c r="B14" s="109"/>
      <c r="C14" s="109"/>
      <c r="D14" s="109"/>
      <c r="E14" s="109"/>
      <c r="F14" s="96"/>
      <c r="G14" s="109"/>
      <c r="H14" s="109"/>
      <c r="I14" s="109"/>
      <c r="J14" s="109"/>
      <c r="K14" s="96"/>
      <c r="L14" s="91"/>
      <c r="M14" s="91"/>
      <c r="N14" s="91"/>
      <c r="O14" s="91"/>
      <c r="P14" s="96"/>
      <c r="Q14" s="91"/>
      <c r="R14" s="91"/>
      <c r="S14" s="91"/>
      <c r="T14" s="91"/>
      <c r="U14" s="96"/>
      <c r="V14" s="91"/>
      <c r="W14" s="91"/>
      <c r="X14" s="91"/>
      <c r="Y14" s="91"/>
      <c r="Z14" s="96"/>
      <c r="AA14" s="91"/>
      <c r="AB14" s="91"/>
      <c r="AC14" s="91"/>
      <c r="AD14" s="91"/>
      <c r="AE14" s="96"/>
      <c r="AF14" s="91"/>
      <c r="AG14" s="91"/>
      <c r="AH14" s="91"/>
      <c r="AI14" s="91"/>
      <c r="AJ14" s="96"/>
      <c r="AK14" s="91"/>
      <c r="AL14" s="91"/>
      <c r="AM14" s="91"/>
      <c r="AN14" s="91"/>
      <c r="AO14" s="96"/>
      <c r="AP14" s="91"/>
      <c r="AQ14" s="91">
        <v>-16972</v>
      </c>
      <c r="AR14" s="91">
        <v>213</v>
      </c>
      <c r="AS14" s="91">
        <v>-50950</v>
      </c>
      <c r="AT14" s="96">
        <v>-67709</v>
      </c>
      <c r="AU14" s="91">
        <v>0</v>
      </c>
      <c r="AV14" s="91"/>
      <c r="AW14" s="91"/>
    </row>
    <row r="15" spans="1:49" ht="12.75">
      <c r="A15" s="113" t="s">
        <v>148</v>
      </c>
      <c r="B15" s="109"/>
      <c r="C15" s="109"/>
      <c r="D15" s="109"/>
      <c r="E15" s="109"/>
      <c r="F15" s="109"/>
      <c r="G15" s="109"/>
      <c r="H15" s="109"/>
      <c r="I15" s="109"/>
      <c r="J15" s="109"/>
      <c r="K15" s="109"/>
      <c r="L15" s="109"/>
      <c r="M15" s="109"/>
      <c r="N15" s="109"/>
      <c r="O15" s="109"/>
      <c r="P15" s="109"/>
      <c r="Q15" s="109"/>
      <c r="R15" s="91">
        <v>260</v>
      </c>
      <c r="S15" s="91">
        <v>-27</v>
      </c>
      <c r="T15" s="91">
        <v>9885</v>
      </c>
      <c r="U15" s="96">
        <v>10118</v>
      </c>
      <c r="V15" s="91">
        <v>-15</v>
      </c>
      <c r="W15" s="91">
        <v>-3039</v>
      </c>
      <c r="X15" s="91">
        <v>-1719</v>
      </c>
      <c r="Y15" s="91">
        <v>1039</v>
      </c>
      <c r="Z15" s="96">
        <v>-3734</v>
      </c>
      <c r="AA15" s="91">
        <v>124</v>
      </c>
      <c r="AB15" s="91">
        <v>611</v>
      </c>
      <c r="AC15" s="91">
        <v>191</v>
      </c>
      <c r="AD15" s="91">
        <f t="shared" si="0"/>
        <v>3016</v>
      </c>
      <c r="AE15" s="96">
        <v>3942</v>
      </c>
      <c r="AF15" s="91">
        <v>129</v>
      </c>
      <c r="AG15" s="91">
        <v>17</v>
      </c>
      <c r="AH15" s="91">
        <v>166</v>
      </c>
      <c r="AI15" s="91">
        <v>7661</v>
      </c>
      <c r="AJ15" s="96">
        <v>7973</v>
      </c>
      <c r="AK15" s="91">
        <v>3607</v>
      </c>
      <c r="AL15" s="91">
        <v>867</v>
      </c>
      <c r="AM15" s="91">
        <v>-296</v>
      </c>
      <c r="AN15" s="91">
        <v>1845</v>
      </c>
      <c r="AO15" s="96">
        <v>6023</v>
      </c>
      <c r="AP15" s="91">
        <v>254</v>
      </c>
      <c r="AQ15" s="91">
        <v>11758</v>
      </c>
      <c r="AR15" s="91">
        <v>213</v>
      </c>
      <c r="AS15" s="91">
        <v>-1391</v>
      </c>
      <c r="AT15" s="96">
        <v>10834</v>
      </c>
      <c r="AU15" s="91">
        <v>-1833</v>
      </c>
      <c r="AV15" s="91">
        <v>-3453</v>
      </c>
      <c r="AW15" s="91">
        <v>-2301</v>
      </c>
    </row>
    <row r="16" spans="1:49" ht="12.75">
      <c r="A16" s="114" t="s">
        <v>149</v>
      </c>
      <c r="B16" s="109"/>
      <c r="C16" s="109"/>
      <c r="D16" s="109"/>
      <c r="E16" s="109"/>
      <c r="F16" s="109"/>
      <c r="G16" s="109"/>
      <c r="H16" s="109"/>
      <c r="I16" s="109"/>
      <c r="J16" s="109"/>
      <c r="K16" s="109"/>
      <c r="L16" s="109"/>
      <c r="M16" s="109"/>
      <c r="N16" s="109"/>
      <c r="O16" s="109"/>
      <c r="P16" s="109"/>
      <c r="Q16" s="109"/>
      <c r="R16" s="91">
        <v>278</v>
      </c>
      <c r="S16" s="91">
        <v>-488</v>
      </c>
      <c r="T16" s="91">
        <v>-2079</v>
      </c>
      <c r="U16" s="96">
        <v>-2289</v>
      </c>
      <c r="V16" s="91">
        <v>329</v>
      </c>
      <c r="W16" s="91">
        <v>-869</v>
      </c>
      <c r="X16" s="91">
        <v>1839</v>
      </c>
      <c r="Y16" s="91">
        <v>-1393</v>
      </c>
      <c r="Z16" s="96">
        <v>-94</v>
      </c>
      <c r="AA16" s="91">
        <v>361</v>
      </c>
      <c r="AB16" s="91">
        <v>1840</v>
      </c>
      <c r="AC16" s="91">
        <v>-1750</v>
      </c>
      <c r="AD16" s="91">
        <f t="shared" si="0"/>
        <v>71</v>
      </c>
      <c r="AE16" s="96">
        <v>522</v>
      </c>
      <c r="AF16" s="91">
        <v>-706</v>
      </c>
      <c r="AG16" s="91">
        <v>-585</v>
      </c>
      <c r="AH16" s="91">
        <v>-2613</v>
      </c>
      <c r="AI16" s="91">
        <v>2643</v>
      </c>
      <c r="AJ16" s="96">
        <v>-1261</v>
      </c>
      <c r="AK16" s="91">
        <v>-948</v>
      </c>
      <c r="AL16" s="91">
        <v>-1729</v>
      </c>
      <c r="AM16" s="91">
        <v>2861</v>
      </c>
      <c r="AN16" s="91">
        <v>-2856</v>
      </c>
      <c r="AO16" s="96">
        <v>-2672</v>
      </c>
      <c r="AP16" s="91">
        <v>-1605</v>
      </c>
      <c r="AQ16" s="91">
        <v>-3103</v>
      </c>
      <c r="AR16" s="91">
        <v>5546</v>
      </c>
      <c r="AS16" s="91">
        <v>7413</v>
      </c>
      <c r="AT16" s="96">
        <v>8251</v>
      </c>
      <c r="AU16" s="91">
        <v>3706</v>
      </c>
      <c r="AV16" s="91">
        <v>-349</v>
      </c>
      <c r="AW16" s="91">
        <v>-14585</v>
      </c>
    </row>
    <row r="17" spans="1:49" ht="12.75">
      <c r="A17" s="113" t="s">
        <v>150</v>
      </c>
      <c r="B17" s="109"/>
      <c r="C17" s="109"/>
      <c r="D17" s="109"/>
      <c r="E17" s="109"/>
      <c r="F17" s="96">
        <v>-7325</v>
      </c>
      <c r="G17" s="109"/>
      <c r="H17" s="109"/>
      <c r="I17" s="109"/>
      <c r="J17" s="109"/>
      <c r="K17" s="96">
        <v>-729</v>
      </c>
      <c r="L17" s="91"/>
      <c r="M17" s="91">
        <v>225</v>
      </c>
      <c r="N17" s="91">
        <v>-11083</v>
      </c>
      <c r="O17" s="91">
        <v>981</v>
      </c>
      <c r="P17" s="96">
        <v>-9877</v>
      </c>
      <c r="Q17" s="91"/>
      <c r="R17" s="91"/>
      <c r="S17" s="91"/>
      <c r="T17" s="91"/>
      <c r="U17" s="96"/>
      <c r="V17" s="91"/>
      <c r="W17" s="91"/>
      <c r="X17" s="91"/>
      <c r="Y17" s="91">
        <v>0</v>
      </c>
      <c r="Z17" s="96">
        <v>0</v>
      </c>
      <c r="AA17" s="91">
        <v>-81082</v>
      </c>
      <c r="AB17" s="91">
        <v>-1482</v>
      </c>
      <c r="AC17" s="91"/>
      <c r="AD17" s="91">
        <f t="shared" si="0"/>
        <v>-3752</v>
      </c>
      <c r="AE17" s="96">
        <v>-86316</v>
      </c>
      <c r="AF17" s="91" t="s">
        <v>306</v>
      </c>
      <c r="AG17" s="91">
        <v>0</v>
      </c>
      <c r="AH17" s="91">
        <v>-17413</v>
      </c>
      <c r="AI17" s="91">
        <v>-26910</v>
      </c>
      <c r="AJ17" s="96">
        <v>-44323</v>
      </c>
      <c r="AK17" s="91">
        <v>-360</v>
      </c>
      <c r="AL17" s="91">
        <v>0</v>
      </c>
      <c r="AM17" s="91">
        <v>-12</v>
      </c>
      <c r="AN17" s="91">
        <v>-815</v>
      </c>
      <c r="AO17" s="96">
        <v>-7587</v>
      </c>
      <c r="AP17" s="91">
        <v>-14000</v>
      </c>
      <c r="AQ17" s="91">
        <v>-14156</v>
      </c>
      <c r="AR17" s="171" t="s">
        <v>338</v>
      </c>
      <c r="AS17" s="91">
        <v>2599</v>
      </c>
      <c r="AT17" s="96">
        <v>-25557</v>
      </c>
      <c r="AU17" s="91">
        <v>0</v>
      </c>
      <c r="AV17" s="91"/>
      <c r="AW17" s="91">
        <v>-678</v>
      </c>
    </row>
    <row r="18" spans="1:49" ht="12.75">
      <c r="A18" s="113" t="s">
        <v>151</v>
      </c>
      <c r="B18" s="109"/>
      <c r="C18" s="109"/>
      <c r="D18" s="109"/>
      <c r="E18" s="109"/>
      <c r="F18" s="96">
        <v>10554</v>
      </c>
      <c r="G18" s="109"/>
      <c r="H18" s="109"/>
      <c r="I18" s="109"/>
      <c r="J18" s="109"/>
      <c r="K18" s="96">
        <v>9109</v>
      </c>
      <c r="L18" s="91">
        <v>2284</v>
      </c>
      <c r="M18" s="91">
        <v>2419</v>
      </c>
      <c r="N18" s="91">
        <v>2405</v>
      </c>
      <c r="O18" s="91">
        <v>2281</v>
      </c>
      <c r="P18" s="96">
        <v>9389</v>
      </c>
      <c r="Q18" s="91">
        <v>3471</v>
      </c>
      <c r="R18" s="91">
        <v>2843</v>
      </c>
      <c r="S18" s="91">
        <v>2298</v>
      </c>
      <c r="T18" s="91">
        <v>-65</v>
      </c>
      <c r="U18" s="96">
        <v>8547</v>
      </c>
      <c r="V18" s="91">
        <v>2539</v>
      </c>
      <c r="W18" s="91">
        <v>2625</v>
      </c>
      <c r="X18" s="91">
        <v>2892</v>
      </c>
      <c r="Y18" s="91">
        <v>3437</v>
      </c>
      <c r="Z18" s="96">
        <v>11493</v>
      </c>
      <c r="AA18" s="91">
        <v>1578</v>
      </c>
      <c r="AB18" s="91">
        <v>2121</v>
      </c>
      <c r="AC18" s="91">
        <v>1618</v>
      </c>
      <c r="AD18" s="91">
        <f t="shared" si="0"/>
        <v>152</v>
      </c>
      <c r="AE18" s="96">
        <v>5469</v>
      </c>
      <c r="AF18" s="91">
        <v>1432</v>
      </c>
      <c r="AG18" s="91">
        <v>2821</v>
      </c>
      <c r="AH18" s="91">
        <v>1992</v>
      </c>
      <c r="AI18" s="91">
        <v>461</v>
      </c>
      <c r="AJ18" s="96">
        <v>6706</v>
      </c>
      <c r="AK18" s="91">
        <v>2677</v>
      </c>
      <c r="AL18" s="91">
        <v>2273</v>
      </c>
      <c r="AM18" s="91">
        <v>3282</v>
      </c>
      <c r="AN18" s="91">
        <v>2816</v>
      </c>
      <c r="AO18" s="96">
        <v>11048</v>
      </c>
      <c r="AP18" s="91">
        <v>3218</v>
      </c>
      <c r="AQ18" s="91">
        <v>1386</v>
      </c>
      <c r="AR18" s="91">
        <v>1758</v>
      </c>
      <c r="AS18" s="91">
        <v>4189</v>
      </c>
      <c r="AT18" s="96">
        <v>10551</v>
      </c>
      <c r="AU18" s="91">
        <v>0</v>
      </c>
      <c r="AV18" s="91"/>
      <c r="AW18" s="91"/>
    </row>
    <row r="19" spans="1:49" ht="12.75">
      <c r="A19" s="113" t="s">
        <v>152</v>
      </c>
      <c r="B19" s="109"/>
      <c r="C19" s="109"/>
      <c r="D19" s="109"/>
      <c r="E19" s="109"/>
      <c r="F19" s="109"/>
      <c r="G19" s="109"/>
      <c r="H19" s="109"/>
      <c r="I19" s="109"/>
      <c r="J19" s="109"/>
      <c r="K19" s="109"/>
      <c r="L19" s="109"/>
      <c r="M19" s="109"/>
      <c r="N19" s="109"/>
      <c r="O19" s="109"/>
      <c r="P19" s="109"/>
      <c r="Q19" s="91">
        <v>175</v>
      </c>
      <c r="R19" s="91">
        <v>175</v>
      </c>
      <c r="S19" s="91">
        <v>259</v>
      </c>
      <c r="T19" s="91">
        <v>72</v>
      </c>
      <c r="U19" s="96">
        <v>681</v>
      </c>
      <c r="V19" s="91">
        <v>-138</v>
      </c>
      <c r="W19" s="91">
        <v>-1519</v>
      </c>
      <c r="X19" s="91">
        <v>505</v>
      </c>
      <c r="Y19" s="91">
        <v>2729</v>
      </c>
      <c r="Z19" s="96">
        <v>1577</v>
      </c>
      <c r="AA19" s="91">
        <v>-1062</v>
      </c>
      <c r="AB19" s="91">
        <v>107</v>
      </c>
      <c r="AC19" s="91">
        <v>358</v>
      </c>
      <c r="AD19" s="91">
        <f t="shared" si="0"/>
        <v>108</v>
      </c>
      <c r="AE19" s="96">
        <v>-489</v>
      </c>
      <c r="AF19" s="91">
        <v>107</v>
      </c>
      <c r="AG19" s="91">
        <v>108</v>
      </c>
      <c r="AH19" s="91">
        <v>88</v>
      </c>
      <c r="AI19" s="91">
        <v>50</v>
      </c>
      <c r="AJ19" s="96">
        <v>353</v>
      </c>
      <c r="AK19" s="91">
        <v>50</v>
      </c>
      <c r="AL19" s="91">
        <v>50</v>
      </c>
      <c r="AM19" s="91">
        <v>32</v>
      </c>
      <c r="AN19" s="171" t="s">
        <v>338</v>
      </c>
      <c r="AO19" s="96">
        <v>132</v>
      </c>
      <c r="AP19" s="171" t="s">
        <v>308</v>
      </c>
      <c r="AQ19" s="171" t="s">
        <v>308</v>
      </c>
      <c r="AR19" s="171" t="s">
        <v>338</v>
      </c>
      <c r="AS19" s="91"/>
      <c r="AT19" s="96"/>
      <c r="AU19" s="171"/>
      <c r="AV19" s="171"/>
      <c r="AW19" s="171"/>
    </row>
    <row r="20" spans="1:49" ht="12.75">
      <c r="A20" s="113" t="s">
        <v>291</v>
      </c>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91">
        <v>-4966</v>
      </c>
      <c r="AG20" s="91">
        <v>-4841</v>
      </c>
      <c r="AH20" s="91">
        <v>-1819</v>
      </c>
      <c r="AI20" s="91">
        <v>-1744</v>
      </c>
      <c r="AJ20" s="96">
        <v>-13370</v>
      </c>
      <c r="AK20" s="91">
        <v>-3412</v>
      </c>
      <c r="AL20" s="91">
        <v>-4364</v>
      </c>
      <c r="AM20" s="91">
        <v>-4974</v>
      </c>
      <c r="AN20" s="91">
        <v>-6555</v>
      </c>
      <c r="AO20" s="96">
        <v>-19305</v>
      </c>
      <c r="AP20" s="91">
        <v>-1971</v>
      </c>
      <c r="AQ20" s="91">
        <v>-2469</v>
      </c>
      <c r="AR20" s="91">
        <v>-4153</v>
      </c>
      <c r="AS20" s="91">
        <v>-2533</v>
      </c>
      <c r="AT20" s="96">
        <v>-11126</v>
      </c>
      <c r="AU20" s="91">
        <v>-1195</v>
      </c>
      <c r="AV20" s="91">
        <v>-1548</v>
      </c>
      <c r="AW20" s="91">
        <v>-2145</v>
      </c>
    </row>
    <row r="21" spans="1:49" ht="12.75">
      <c r="A21" s="113" t="s">
        <v>97</v>
      </c>
      <c r="B21" s="109"/>
      <c r="C21" s="109"/>
      <c r="D21" s="109"/>
      <c r="E21" s="109"/>
      <c r="F21" s="109"/>
      <c r="G21" s="109"/>
      <c r="H21" s="109"/>
      <c r="I21" s="109"/>
      <c r="J21" s="109"/>
      <c r="K21" s="109"/>
      <c r="L21" s="109"/>
      <c r="M21" s="109"/>
      <c r="N21" s="109"/>
      <c r="O21" s="109"/>
      <c r="P21" s="109"/>
      <c r="Q21" s="109"/>
      <c r="R21" s="109"/>
      <c r="S21" s="109"/>
      <c r="T21" s="109"/>
      <c r="U21" s="109"/>
      <c r="V21" s="109"/>
      <c r="W21" s="109"/>
      <c r="X21" s="109"/>
      <c r="Y21" s="109"/>
      <c r="Z21" s="109"/>
      <c r="AA21" s="109"/>
      <c r="AB21" s="109"/>
      <c r="AC21" s="109"/>
      <c r="AD21" s="109"/>
      <c r="AE21" s="109"/>
      <c r="AF21" s="91">
        <v>3270</v>
      </c>
      <c r="AG21" s="91">
        <v>3364</v>
      </c>
      <c r="AH21" s="91">
        <v>3434</v>
      </c>
      <c r="AI21" s="91">
        <v>6878</v>
      </c>
      <c r="AJ21" s="96">
        <v>16946</v>
      </c>
      <c r="AK21" s="91">
        <v>9995</v>
      </c>
      <c r="AL21" s="91">
        <v>10038</v>
      </c>
      <c r="AM21" s="91">
        <v>11251</v>
      </c>
      <c r="AN21" s="91">
        <v>6611</v>
      </c>
      <c r="AO21" s="96">
        <v>37895</v>
      </c>
      <c r="AP21" s="91">
        <v>6304</v>
      </c>
      <c r="AQ21" s="91">
        <v>5784</v>
      </c>
      <c r="AR21" s="91">
        <v>4743</v>
      </c>
      <c r="AS21" s="91">
        <v>6175</v>
      </c>
      <c r="AT21" s="96">
        <v>23006</v>
      </c>
      <c r="AU21" s="91">
        <v>4656</v>
      </c>
      <c r="AV21" s="91">
        <v>8341</v>
      </c>
      <c r="AW21" s="91">
        <v>13114</v>
      </c>
    </row>
    <row r="22" spans="1:49" ht="25.5">
      <c r="A22" s="113" t="s">
        <v>292</v>
      </c>
      <c r="B22" s="109"/>
      <c r="C22" s="109"/>
      <c r="D22" s="109"/>
      <c r="E22" s="109"/>
      <c r="F22" s="109"/>
      <c r="G22" s="109"/>
      <c r="H22" s="109"/>
      <c r="I22" s="109"/>
      <c r="J22" s="109"/>
      <c r="K22" s="109"/>
      <c r="L22" s="109"/>
      <c r="M22" s="109"/>
      <c r="N22" s="109"/>
      <c r="O22" s="109"/>
      <c r="P22" s="109"/>
      <c r="Q22" s="109"/>
      <c r="R22" s="109"/>
      <c r="S22" s="109"/>
      <c r="T22" s="109"/>
      <c r="U22" s="109"/>
      <c r="V22" s="109"/>
      <c r="W22" s="109"/>
      <c r="X22" s="109"/>
      <c r="Y22" s="109"/>
      <c r="Z22" s="109"/>
      <c r="AA22" s="109"/>
      <c r="AB22" s="109"/>
      <c r="AC22" s="109"/>
      <c r="AD22" s="109"/>
      <c r="AE22" s="109"/>
      <c r="AF22" s="91" t="s">
        <v>306</v>
      </c>
      <c r="AG22" s="91">
        <v>-1940</v>
      </c>
      <c r="AH22" s="91">
        <v>-2265</v>
      </c>
      <c r="AI22" s="91">
        <v>-3430</v>
      </c>
      <c r="AJ22" s="96">
        <v>-7635</v>
      </c>
      <c r="AK22" s="91">
        <v>-3560</v>
      </c>
      <c r="AL22" s="91">
        <v>-49596</v>
      </c>
      <c r="AM22" s="91">
        <v>31400</v>
      </c>
      <c r="AN22" s="91">
        <v>41592</v>
      </c>
      <c r="AO22" s="96">
        <v>19836</v>
      </c>
      <c r="AP22" s="91">
        <v>139339</v>
      </c>
      <c r="AQ22" s="91">
        <v>-115394</v>
      </c>
      <c r="AR22" s="91">
        <v>-23599</v>
      </c>
      <c r="AS22" s="91">
        <v>4059</v>
      </c>
      <c r="AT22" s="96">
        <v>4405</v>
      </c>
      <c r="AU22" s="91">
        <v>17301</v>
      </c>
      <c r="AV22" s="91">
        <v>75775</v>
      </c>
      <c r="AW22" s="91">
        <v>-56884</v>
      </c>
    </row>
    <row r="23" spans="1:49" ht="12.75">
      <c r="A23" s="113" t="s">
        <v>100</v>
      </c>
      <c r="B23" s="109"/>
      <c r="C23" s="109"/>
      <c r="D23" s="109"/>
      <c r="E23" s="109"/>
      <c r="F23" s="109"/>
      <c r="G23" s="109"/>
      <c r="H23" s="109"/>
      <c r="I23" s="109"/>
      <c r="J23" s="109"/>
      <c r="K23" s="109"/>
      <c r="L23" s="109"/>
      <c r="M23" s="109"/>
      <c r="N23" s="109"/>
      <c r="O23" s="109"/>
      <c r="P23" s="109"/>
      <c r="Q23" s="109"/>
      <c r="R23" s="109"/>
      <c r="S23" s="109"/>
      <c r="T23" s="109"/>
      <c r="U23" s="109"/>
      <c r="V23" s="109"/>
      <c r="W23" s="109"/>
      <c r="X23" s="109"/>
      <c r="Y23" s="109"/>
      <c r="Z23" s="109"/>
      <c r="AA23" s="109"/>
      <c r="AB23" s="109"/>
      <c r="AC23" s="109"/>
      <c r="AD23" s="109"/>
      <c r="AE23" s="109"/>
      <c r="AF23" s="91">
        <v>-542</v>
      </c>
      <c r="AG23" s="91">
        <v>37335</v>
      </c>
      <c r="AH23" s="91">
        <v>-7160</v>
      </c>
      <c r="AI23" s="91">
        <v>-16667</v>
      </c>
      <c r="AJ23" s="96">
        <v>12966</v>
      </c>
      <c r="AK23" s="91">
        <v>-5737</v>
      </c>
      <c r="AL23" s="91">
        <v>-2424</v>
      </c>
      <c r="AM23" s="91">
        <v>-22590</v>
      </c>
      <c r="AN23" s="91">
        <v>-33798</v>
      </c>
      <c r="AO23" s="96">
        <v>-64549</v>
      </c>
      <c r="AP23" s="171" t="s">
        <v>308</v>
      </c>
      <c r="AQ23" s="171" t="s">
        <v>308</v>
      </c>
      <c r="AR23" s="91">
        <v>10994</v>
      </c>
      <c r="AS23" s="91">
        <v>8704</v>
      </c>
      <c r="AT23" s="96">
        <v>19698</v>
      </c>
      <c r="AU23" s="171">
        <v>4059</v>
      </c>
      <c r="AV23" s="171">
        <v>-3721</v>
      </c>
      <c r="AW23" s="171">
        <v>5241</v>
      </c>
    </row>
    <row r="24" spans="1:49" ht="12.75">
      <c r="A24" s="113" t="s">
        <v>293</v>
      </c>
      <c r="B24" s="109"/>
      <c r="C24" s="109"/>
      <c r="D24" s="109"/>
      <c r="E24" s="109"/>
      <c r="F24" s="109"/>
      <c r="G24" s="109"/>
      <c r="H24" s="109"/>
      <c r="I24" s="109"/>
      <c r="J24" s="109"/>
      <c r="K24" s="109"/>
      <c r="L24" s="109"/>
      <c r="M24" s="109"/>
      <c r="N24" s="109"/>
      <c r="O24" s="109"/>
      <c r="P24" s="109"/>
      <c r="Q24" s="109"/>
      <c r="R24" s="109"/>
      <c r="S24" s="109"/>
      <c r="T24" s="109"/>
      <c r="U24" s="109"/>
      <c r="V24" s="109"/>
      <c r="W24" s="109"/>
      <c r="X24" s="109"/>
      <c r="Y24" s="109"/>
      <c r="Z24" s="109"/>
      <c r="AA24" s="109"/>
      <c r="AB24" s="109"/>
      <c r="AC24" s="109"/>
      <c r="AD24" s="109"/>
      <c r="AE24" s="109"/>
      <c r="AF24" s="91">
        <v>-450</v>
      </c>
      <c r="AG24" s="91">
        <v>-807</v>
      </c>
      <c r="AH24" s="91">
        <v>2288</v>
      </c>
      <c r="AI24" s="91">
        <v>1856</v>
      </c>
      <c r="AJ24" s="96">
        <v>2887</v>
      </c>
      <c r="AK24" s="91">
        <v>247</v>
      </c>
      <c r="AL24" s="91">
        <v>6905</v>
      </c>
      <c r="AM24" s="91">
        <v>25057</v>
      </c>
      <c r="AN24" s="91">
        <v>3673</v>
      </c>
      <c r="AO24" s="96">
        <v>35882</v>
      </c>
      <c r="AP24" s="91">
        <v>1493</v>
      </c>
      <c r="AQ24" s="91">
        <v>6535</v>
      </c>
      <c r="AR24" s="91">
        <v>-11327</v>
      </c>
      <c r="AS24" s="91">
        <v>14982</v>
      </c>
      <c r="AT24" s="96">
        <v>11683</v>
      </c>
      <c r="AU24" s="91">
        <v>-5733</v>
      </c>
      <c r="AV24" s="91">
        <v>-5430</v>
      </c>
      <c r="AW24" s="91">
        <v>-4552</v>
      </c>
    </row>
    <row r="25" spans="1:49" ht="12.75">
      <c r="A25" s="113" t="s">
        <v>294</v>
      </c>
      <c r="B25" s="109"/>
      <c r="C25" s="109"/>
      <c r="D25" s="109"/>
      <c r="E25" s="109"/>
      <c r="F25" s="109"/>
      <c r="G25" s="109"/>
      <c r="H25" s="109"/>
      <c r="I25" s="109"/>
      <c r="J25" s="109"/>
      <c r="K25" s="109"/>
      <c r="L25" s="109"/>
      <c r="M25" s="109"/>
      <c r="N25" s="109"/>
      <c r="O25" s="109"/>
      <c r="P25" s="109"/>
      <c r="Q25" s="109"/>
      <c r="R25" s="109"/>
      <c r="S25" s="109"/>
      <c r="T25" s="109"/>
      <c r="U25" s="109"/>
      <c r="V25" s="109"/>
      <c r="W25" s="109"/>
      <c r="X25" s="109"/>
      <c r="Y25" s="109"/>
      <c r="Z25" s="109"/>
      <c r="AA25" s="109"/>
      <c r="AB25" s="109"/>
      <c r="AC25" s="109"/>
      <c r="AD25" s="109"/>
      <c r="AE25" s="109"/>
      <c r="AF25" s="91">
        <v>-1077</v>
      </c>
      <c r="AG25" s="91">
        <v>-762</v>
      </c>
      <c r="AH25" s="91">
        <v>-2935</v>
      </c>
      <c r="AI25" s="91">
        <v>-544</v>
      </c>
      <c r="AJ25" s="96">
        <v>-5318</v>
      </c>
      <c r="AK25" s="91">
        <v>-4682</v>
      </c>
      <c r="AL25" s="91">
        <v>-1417</v>
      </c>
      <c r="AM25" s="91">
        <v>4881</v>
      </c>
      <c r="AN25" s="91">
        <v>26428</v>
      </c>
      <c r="AO25" s="96">
        <v>25210</v>
      </c>
      <c r="AP25" s="91">
        <v>12361</v>
      </c>
      <c r="AQ25" s="91">
        <v>-18831</v>
      </c>
      <c r="AR25" s="91">
        <v>-429</v>
      </c>
      <c r="AS25" s="91">
        <v>8575</v>
      </c>
      <c r="AT25" s="96">
        <v>1676</v>
      </c>
      <c r="AU25" s="91">
        <v>-2825</v>
      </c>
      <c r="AV25" s="91">
        <v>-1710</v>
      </c>
      <c r="AW25" s="91">
        <v>-4613</v>
      </c>
    </row>
    <row r="26" spans="1:49" ht="12" customHeight="1">
      <c r="A26" s="113" t="s">
        <v>153</v>
      </c>
      <c r="B26" s="109"/>
      <c r="C26" s="109"/>
      <c r="D26" s="109"/>
      <c r="E26" s="109"/>
      <c r="F26" s="96">
        <v>-1082</v>
      </c>
      <c r="G26" s="109"/>
      <c r="H26" s="109"/>
      <c r="I26" s="109"/>
      <c r="J26" s="109"/>
      <c r="K26" s="96">
        <v>-9</v>
      </c>
      <c r="L26" s="91">
        <v>153</v>
      </c>
      <c r="M26" s="91">
        <v>-1711</v>
      </c>
      <c r="N26" s="91">
        <v>11</v>
      </c>
      <c r="O26" s="91">
        <v>-228</v>
      </c>
      <c r="P26" s="96">
        <v>-1775</v>
      </c>
      <c r="Q26" s="91">
        <v>316</v>
      </c>
      <c r="R26" s="91">
        <v>-597</v>
      </c>
      <c r="S26" s="91">
        <v>-235</v>
      </c>
      <c r="T26" s="91">
        <v>-43</v>
      </c>
      <c r="U26" s="96">
        <v>-559</v>
      </c>
      <c r="V26" s="91">
        <v>-47</v>
      </c>
      <c r="W26" s="91">
        <v>-402</v>
      </c>
      <c r="X26" s="91">
        <v>-218</v>
      </c>
      <c r="Y26" s="91">
        <v>-85</v>
      </c>
      <c r="Z26" s="96">
        <v>-752</v>
      </c>
      <c r="AA26" s="91">
        <v>-13</v>
      </c>
      <c r="AB26" s="91">
        <v>1195</v>
      </c>
      <c r="AC26" s="91">
        <v>1064</v>
      </c>
      <c r="AD26" s="91">
        <f t="shared" si="0"/>
        <v>1151</v>
      </c>
      <c r="AE26" s="96">
        <v>3397</v>
      </c>
      <c r="AF26" s="91">
        <v>609</v>
      </c>
      <c r="AG26" s="91">
        <v>935</v>
      </c>
      <c r="AH26" s="91">
        <v>566</v>
      </c>
      <c r="AI26" s="91">
        <v>566</v>
      </c>
      <c r="AJ26" s="96">
        <v>2676</v>
      </c>
      <c r="AK26" s="91">
        <v>475</v>
      </c>
      <c r="AL26" s="91">
        <v>393</v>
      </c>
      <c r="AM26" s="91">
        <v>467</v>
      </c>
      <c r="AN26" s="91">
        <v>1476</v>
      </c>
      <c r="AO26" s="96">
        <v>2811</v>
      </c>
      <c r="AP26" s="91">
        <v>-75</v>
      </c>
      <c r="AQ26" s="91">
        <v>759</v>
      </c>
      <c r="AR26" s="91">
        <v>947</v>
      </c>
      <c r="AS26" s="91">
        <v>2578</v>
      </c>
      <c r="AT26" s="96">
        <v>4209</v>
      </c>
      <c r="AU26" s="91">
        <v>669</v>
      </c>
      <c r="AV26" s="91">
        <v>831</v>
      </c>
      <c r="AW26" s="91">
        <v>1825</v>
      </c>
    </row>
    <row r="27" spans="1:49" ht="12.75">
      <c r="A27" s="115" t="s">
        <v>154</v>
      </c>
      <c r="B27" s="109"/>
      <c r="C27" s="109"/>
      <c r="D27" s="109"/>
      <c r="E27" s="109"/>
      <c r="F27" s="100">
        <v>85588</v>
      </c>
      <c r="G27" s="111"/>
      <c r="H27" s="111"/>
      <c r="I27" s="111"/>
      <c r="J27" s="111"/>
      <c r="K27" s="100">
        <v>150625</v>
      </c>
      <c r="L27" s="99">
        <v>49392</v>
      </c>
      <c r="M27" s="99">
        <v>28217</v>
      </c>
      <c r="N27" s="99">
        <v>52364</v>
      </c>
      <c r="O27" s="99">
        <v>50432</v>
      </c>
      <c r="P27" s="100">
        <v>180405</v>
      </c>
      <c r="Q27" s="99">
        <v>87140</v>
      </c>
      <c r="R27" s="99">
        <v>69044</v>
      </c>
      <c r="S27" s="99">
        <v>106930</v>
      </c>
      <c r="T27" s="99">
        <v>122570</v>
      </c>
      <c r="U27" s="100">
        <v>385684</v>
      </c>
      <c r="V27" s="99">
        <v>120543</v>
      </c>
      <c r="W27" s="99">
        <v>73586</v>
      </c>
      <c r="X27" s="99">
        <v>101283</v>
      </c>
      <c r="Y27" s="99">
        <v>101764</v>
      </c>
      <c r="Z27" s="100">
        <v>397176</v>
      </c>
      <c r="AA27" s="99">
        <v>104972</v>
      </c>
      <c r="AB27" s="99">
        <v>139008</v>
      </c>
      <c r="AC27" s="99">
        <v>129877</v>
      </c>
      <c r="AD27" s="99">
        <f t="shared" si="0"/>
        <v>78277</v>
      </c>
      <c r="AE27" s="100">
        <v>452134</v>
      </c>
      <c r="AF27" s="99">
        <v>94286</v>
      </c>
      <c r="AG27" s="99">
        <v>122662</v>
      </c>
      <c r="AH27" s="99">
        <v>115798</v>
      </c>
      <c r="AI27" s="99">
        <v>113765</v>
      </c>
      <c r="AJ27" s="100">
        <v>446511</v>
      </c>
      <c r="AK27" s="99">
        <v>105975</v>
      </c>
      <c r="AL27" s="99">
        <v>124041</v>
      </c>
      <c r="AM27" s="99">
        <v>89470</v>
      </c>
      <c r="AN27" s="99">
        <v>68636</v>
      </c>
      <c r="AO27" s="100">
        <v>381722</v>
      </c>
      <c r="AP27" s="99">
        <v>88537</v>
      </c>
      <c r="AQ27" s="99">
        <v>92881</v>
      </c>
      <c r="AR27" s="99">
        <v>110387</v>
      </c>
      <c r="AS27" s="99">
        <v>78608</v>
      </c>
      <c r="AT27" s="100">
        <v>370413</v>
      </c>
      <c r="AU27" s="99">
        <v>115184</v>
      </c>
      <c r="AV27" s="99">
        <v>152622</v>
      </c>
      <c r="AW27" s="99">
        <v>126685</v>
      </c>
    </row>
    <row r="28" spans="1:10" ht="12.75">
      <c r="A28" s="116"/>
      <c r="B28" s="109"/>
      <c r="C28" s="109"/>
      <c r="D28" s="109"/>
      <c r="E28" s="109"/>
      <c r="F28" s="109"/>
      <c r="G28" s="109"/>
      <c r="H28" s="109"/>
      <c r="I28" s="109"/>
      <c r="J28" s="109"/>
    </row>
    <row r="29" spans="1:49" ht="12.75">
      <c r="A29" s="113" t="s">
        <v>155</v>
      </c>
      <c r="B29" s="109"/>
      <c r="C29" s="109"/>
      <c r="D29" s="109"/>
      <c r="E29" s="109"/>
      <c r="F29" s="96">
        <v>6775</v>
      </c>
      <c r="G29" s="109"/>
      <c r="H29" s="109"/>
      <c r="I29" s="109"/>
      <c r="J29" s="109"/>
      <c r="K29" s="96">
        <v>1838</v>
      </c>
      <c r="L29" s="91">
        <v>19303</v>
      </c>
      <c r="M29" s="91">
        <v>-34260</v>
      </c>
      <c r="N29" s="91">
        <v>-59953</v>
      </c>
      <c r="O29" s="91">
        <v>53859</v>
      </c>
      <c r="P29" s="96">
        <v>-21051</v>
      </c>
      <c r="Q29" s="91">
        <v>37664</v>
      </c>
      <c r="R29" s="91">
        <v>-49447</v>
      </c>
      <c r="S29" s="91">
        <v>-47756</v>
      </c>
      <c r="T29" s="91">
        <v>43258</v>
      </c>
      <c r="U29" s="96">
        <v>-16281</v>
      </c>
      <c r="V29" s="91">
        <v>348</v>
      </c>
      <c r="W29" s="91">
        <v>-31108</v>
      </c>
      <c r="X29" s="91">
        <v>-100897</v>
      </c>
      <c r="Y29" s="91">
        <v>37240</v>
      </c>
      <c r="Z29" s="96">
        <v>-94417</v>
      </c>
      <c r="AA29" s="91">
        <v>1510</v>
      </c>
      <c r="AB29" s="91">
        <v>27068</v>
      </c>
      <c r="AC29" s="91">
        <v>6582</v>
      </c>
      <c r="AD29" s="91">
        <f t="shared" si="0"/>
        <v>37546</v>
      </c>
      <c r="AE29" s="96">
        <v>72706</v>
      </c>
      <c r="AF29" s="91">
        <v>-22130</v>
      </c>
      <c r="AG29" s="91">
        <v>-4287</v>
      </c>
      <c r="AH29" s="91">
        <v>-41322</v>
      </c>
      <c r="AI29" s="91">
        <v>-18272</v>
      </c>
      <c r="AJ29" s="96">
        <v>-86011</v>
      </c>
      <c r="AK29" s="91">
        <v>-54919</v>
      </c>
      <c r="AL29" s="91">
        <v>-39067</v>
      </c>
      <c r="AM29" s="91">
        <v>71342</v>
      </c>
      <c r="AN29" s="91">
        <v>106696</v>
      </c>
      <c r="AO29" s="96">
        <v>84052</v>
      </c>
      <c r="AP29" s="91">
        <v>-25776</v>
      </c>
      <c r="AQ29" s="91">
        <v>-8302</v>
      </c>
      <c r="AR29" s="91">
        <v>-9781</v>
      </c>
      <c r="AS29" s="91">
        <v>56708</v>
      </c>
      <c r="AT29" s="96">
        <v>12849</v>
      </c>
      <c r="AU29" s="91">
        <v>-95261</v>
      </c>
      <c r="AV29" s="91">
        <v>-26018</v>
      </c>
      <c r="AW29" s="91">
        <v>11809</v>
      </c>
    </row>
    <row r="30" spans="1:49" ht="12.75">
      <c r="A30" s="113" t="s">
        <v>156</v>
      </c>
      <c r="B30" s="109"/>
      <c r="C30" s="109"/>
      <c r="D30" s="109"/>
      <c r="E30" s="109"/>
      <c r="F30" s="96">
        <v>-2252</v>
      </c>
      <c r="G30" s="109"/>
      <c r="H30" s="109"/>
      <c r="I30" s="109"/>
      <c r="J30" s="109"/>
      <c r="K30" s="96">
        <v>14330</v>
      </c>
      <c r="L30" s="91">
        <v>-7166</v>
      </c>
      <c r="M30" s="91">
        <v>19658</v>
      </c>
      <c r="N30" s="91">
        <v>8863</v>
      </c>
      <c r="O30" s="91">
        <v>-26699</v>
      </c>
      <c r="P30" s="96">
        <v>-5344</v>
      </c>
      <c r="Q30" s="91">
        <v>-1022</v>
      </c>
      <c r="R30" s="91">
        <v>9548</v>
      </c>
      <c r="S30" s="91">
        <v>-21321</v>
      </c>
      <c r="T30" s="91">
        <v>-44963</v>
      </c>
      <c r="U30" s="96">
        <v>-57758</v>
      </c>
      <c r="V30" s="91">
        <v>6006</v>
      </c>
      <c r="W30" s="91">
        <v>16410</v>
      </c>
      <c r="X30" s="91">
        <v>-17888</v>
      </c>
      <c r="Y30" s="91">
        <v>-66882</v>
      </c>
      <c r="Z30" s="96">
        <v>-62354</v>
      </c>
      <c r="AA30" s="91">
        <v>-10591</v>
      </c>
      <c r="AB30" s="91">
        <v>-12316</v>
      </c>
      <c r="AC30" s="91">
        <v>-249</v>
      </c>
      <c r="AD30" s="91">
        <f t="shared" si="0"/>
        <v>34052</v>
      </c>
      <c r="AE30" s="96">
        <v>10896</v>
      </c>
      <c r="AF30" s="91">
        <v>1280</v>
      </c>
      <c r="AG30" s="91">
        <v>-31153</v>
      </c>
      <c r="AH30" s="91">
        <v>-14977</v>
      </c>
      <c r="AI30" s="91">
        <v>8047</v>
      </c>
      <c r="AJ30" s="96">
        <v>-36803</v>
      </c>
      <c r="AK30" s="91">
        <v>-39330</v>
      </c>
      <c r="AL30" s="91">
        <v>-30604</v>
      </c>
      <c r="AM30" s="91">
        <v>12547</v>
      </c>
      <c r="AN30" s="91">
        <v>93528</v>
      </c>
      <c r="AO30" s="96">
        <v>36141</v>
      </c>
      <c r="AP30" s="91">
        <v>-11211</v>
      </c>
      <c r="AQ30" s="91">
        <v>14098</v>
      </c>
      <c r="AR30" s="91">
        <v>-11066</v>
      </c>
      <c r="AS30" s="91">
        <v>3211</v>
      </c>
      <c r="AT30" s="96">
        <v>-4968</v>
      </c>
      <c r="AU30" s="91">
        <v>-31713</v>
      </c>
      <c r="AV30" s="91">
        <v>-29508</v>
      </c>
      <c r="AW30" s="91">
        <v>8707</v>
      </c>
    </row>
    <row r="31" spans="1:49" ht="12.75">
      <c r="A31" s="113" t="s">
        <v>157</v>
      </c>
      <c r="B31" s="109"/>
      <c r="C31" s="109"/>
      <c r="D31" s="109"/>
      <c r="E31" s="109"/>
      <c r="F31" s="96">
        <v>5744</v>
      </c>
      <c r="G31" s="109"/>
      <c r="H31" s="109"/>
      <c r="I31" s="109"/>
      <c r="J31" s="109"/>
      <c r="K31" s="96">
        <v>-6172</v>
      </c>
      <c r="L31" s="91">
        <v>413</v>
      </c>
      <c r="M31" s="91">
        <v>4572</v>
      </c>
      <c r="N31" s="91">
        <v>-13008</v>
      </c>
      <c r="O31" s="91">
        <v>8809</v>
      </c>
      <c r="P31" s="96">
        <v>786</v>
      </c>
      <c r="Q31" s="91">
        <v>-16539</v>
      </c>
      <c r="R31" s="91">
        <v>5692</v>
      </c>
      <c r="S31" s="91">
        <v>-1426</v>
      </c>
      <c r="T31" s="91">
        <v>6989</v>
      </c>
      <c r="U31" s="96">
        <v>-5284</v>
      </c>
      <c r="V31" s="91">
        <v>-520</v>
      </c>
      <c r="W31" s="91">
        <v>-1125</v>
      </c>
      <c r="X31" s="91">
        <v>-15806</v>
      </c>
      <c r="Y31" s="91">
        <v>16146</v>
      </c>
      <c r="Z31" s="96">
        <v>-1305</v>
      </c>
      <c r="AA31" s="91">
        <v>-16032</v>
      </c>
      <c r="AB31" s="91">
        <v>652</v>
      </c>
      <c r="AC31" s="91">
        <v>2082</v>
      </c>
      <c r="AD31" s="91">
        <f t="shared" si="0"/>
        <v>18314</v>
      </c>
      <c r="AE31" s="96">
        <v>5016</v>
      </c>
      <c r="AF31" s="91">
        <v>-9703</v>
      </c>
      <c r="AG31" s="91">
        <v>-21031</v>
      </c>
      <c r="AH31" s="91">
        <v>9135</v>
      </c>
      <c r="AI31" s="91">
        <v>19362</v>
      </c>
      <c r="AJ31" s="96">
        <v>-2237</v>
      </c>
      <c r="AK31" s="91">
        <v>-32832</v>
      </c>
      <c r="AL31" s="91">
        <v>7125</v>
      </c>
      <c r="AM31" s="91">
        <v>3735</v>
      </c>
      <c r="AN31" s="91">
        <v>4862</v>
      </c>
      <c r="AO31" s="96">
        <v>-10710</v>
      </c>
      <c r="AP31" s="91">
        <v>-2900</v>
      </c>
      <c r="AQ31" s="91">
        <v>8415</v>
      </c>
      <c r="AR31" s="91">
        <v>-5551</v>
      </c>
      <c r="AS31" s="91">
        <v>1846</v>
      </c>
      <c r="AT31" s="96">
        <v>1810</v>
      </c>
      <c r="AU31" s="91">
        <v>-18170</v>
      </c>
      <c r="AV31" s="91">
        <v>15105</v>
      </c>
      <c r="AW31" s="91">
        <v>-17633</v>
      </c>
    </row>
    <row r="32" spans="1:49" ht="12.75">
      <c r="A32" s="113" t="s">
        <v>158</v>
      </c>
      <c r="B32" s="109"/>
      <c r="C32" s="109"/>
      <c r="D32" s="109"/>
      <c r="E32" s="109"/>
      <c r="F32" s="96">
        <v>-7881</v>
      </c>
      <c r="G32" s="109"/>
      <c r="H32" s="109"/>
      <c r="I32" s="109"/>
      <c r="J32" s="109"/>
      <c r="K32" s="96">
        <v>2509</v>
      </c>
      <c r="L32" s="91">
        <v>-6609</v>
      </c>
      <c r="M32" s="91">
        <v>21979</v>
      </c>
      <c r="N32" s="91">
        <v>-17218</v>
      </c>
      <c r="O32" s="91">
        <v>41303</v>
      </c>
      <c r="P32" s="96">
        <v>39455</v>
      </c>
      <c r="Q32" s="91">
        <v>-41161</v>
      </c>
      <c r="R32" s="91">
        <v>34440</v>
      </c>
      <c r="S32" s="91">
        <v>-5760</v>
      </c>
      <c r="T32" s="91">
        <v>34216</v>
      </c>
      <c r="U32" s="96">
        <v>21735</v>
      </c>
      <c r="V32" s="91">
        <v>-26542</v>
      </c>
      <c r="W32" s="91">
        <v>25856</v>
      </c>
      <c r="X32" s="91">
        <v>25401</v>
      </c>
      <c r="Y32" s="91">
        <v>54277</v>
      </c>
      <c r="Z32" s="96">
        <v>78992</v>
      </c>
      <c r="AA32" s="91">
        <v>-29386</v>
      </c>
      <c r="AB32" s="91">
        <v>1503</v>
      </c>
      <c r="AC32" s="91">
        <v>-3694</v>
      </c>
      <c r="AD32" s="91">
        <f>AE32-AC32-AB32-AA32</f>
        <v>10629</v>
      </c>
      <c r="AE32" s="96">
        <v>-20948</v>
      </c>
      <c r="AF32" s="91">
        <v>-37021</v>
      </c>
      <c r="AG32" s="91">
        <v>13940</v>
      </c>
      <c r="AH32" s="91">
        <v>52721</v>
      </c>
      <c r="AI32" s="91">
        <v>45144</v>
      </c>
      <c r="AJ32" s="96">
        <v>74784</v>
      </c>
      <c r="AK32" s="91">
        <v>-42364</v>
      </c>
      <c r="AL32" s="91">
        <v>38245</v>
      </c>
      <c r="AM32" s="91">
        <v>-48101</v>
      </c>
      <c r="AN32" s="91">
        <v>-42675</v>
      </c>
      <c r="AO32" s="96">
        <v>-94895</v>
      </c>
      <c r="AP32" s="91">
        <v>-34443</v>
      </c>
      <c r="AQ32" s="91">
        <v>78814</v>
      </c>
      <c r="AR32" s="91">
        <v>-45697</v>
      </c>
      <c r="AS32" s="91">
        <v>43604</v>
      </c>
      <c r="AT32" s="96">
        <v>42278</v>
      </c>
      <c r="AU32" s="91">
        <v>-86464</v>
      </c>
      <c r="AV32" s="91">
        <v>167180</v>
      </c>
      <c r="AW32" s="91">
        <v>-82927</v>
      </c>
    </row>
    <row r="33" spans="1:49" ht="12.75">
      <c r="A33" s="113" t="s">
        <v>159</v>
      </c>
      <c r="B33" s="109"/>
      <c r="C33" s="109"/>
      <c r="D33" s="109"/>
      <c r="E33" s="109"/>
      <c r="F33" s="96">
        <v>-12294</v>
      </c>
      <c r="G33" s="109"/>
      <c r="H33" s="109"/>
      <c r="I33" s="109"/>
      <c r="J33" s="109"/>
      <c r="K33" s="96">
        <v>6119</v>
      </c>
      <c r="L33" s="91">
        <v>107</v>
      </c>
      <c r="M33" s="91">
        <v>-873</v>
      </c>
      <c r="N33" s="91">
        <v>11607</v>
      </c>
      <c r="O33" s="91">
        <v>4205</v>
      </c>
      <c r="P33" s="96">
        <v>15046</v>
      </c>
      <c r="Q33" s="91">
        <v>30789</v>
      </c>
      <c r="R33" s="91">
        <v>6997</v>
      </c>
      <c r="S33" s="91">
        <v>-5749</v>
      </c>
      <c r="T33" s="91">
        <v>-17465</v>
      </c>
      <c r="U33" s="96">
        <v>14572</v>
      </c>
      <c r="V33" s="91">
        <v>9136</v>
      </c>
      <c r="W33" s="91">
        <v>5721</v>
      </c>
      <c r="X33" s="91">
        <v>24224</v>
      </c>
      <c r="Y33" s="91">
        <v>-41911</v>
      </c>
      <c r="Z33" s="96">
        <v>-2830</v>
      </c>
      <c r="AA33" s="91">
        <v>48722</v>
      </c>
      <c r="AB33" s="91">
        <v>8102</v>
      </c>
      <c r="AC33" s="91">
        <v>21318</v>
      </c>
      <c r="AD33" s="91">
        <f t="shared" si="0"/>
        <v>-43852</v>
      </c>
      <c r="AE33" s="96">
        <v>34290</v>
      </c>
      <c r="AF33" s="91">
        <v>27898</v>
      </c>
      <c r="AG33" s="91">
        <v>24258</v>
      </c>
      <c r="AH33" s="91">
        <v>-3935</v>
      </c>
      <c r="AI33" s="91">
        <v>-59465</v>
      </c>
      <c r="AJ33" s="96">
        <v>-11244</v>
      </c>
      <c r="AK33" s="91">
        <v>36777</v>
      </c>
      <c r="AL33" s="91">
        <v>8189</v>
      </c>
      <c r="AM33" s="91">
        <v>9194</v>
      </c>
      <c r="AN33" s="91">
        <v>-42462</v>
      </c>
      <c r="AO33" s="96">
        <v>11698</v>
      </c>
      <c r="AP33" s="91">
        <v>29493</v>
      </c>
      <c r="AQ33" s="91">
        <v>4363</v>
      </c>
      <c r="AR33" s="91">
        <v>27155</v>
      </c>
      <c r="AS33" s="91">
        <v>-8864</v>
      </c>
      <c r="AT33" s="96">
        <v>52147</v>
      </c>
      <c r="AU33" s="91">
        <v>26789</v>
      </c>
      <c r="AV33" s="91">
        <v>-5404</v>
      </c>
      <c r="AW33" s="91">
        <v>-18623</v>
      </c>
    </row>
    <row r="34" spans="1:49" ht="12.75">
      <c r="A34" s="114" t="s">
        <v>160</v>
      </c>
      <c r="B34" s="109"/>
      <c r="C34" s="109"/>
      <c r="D34" s="109"/>
      <c r="E34" s="109"/>
      <c r="F34" s="96">
        <v>-4268</v>
      </c>
      <c r="G34" s="109"/>
      <c r="H34" s="109"/>
      <c r="I34" s="109"/>
      <c r="J34" s="109"/>
      <c r="K34" s="96">
        <v>-1404</v>
      </c>
      <c r="L34" s="91">
        <v>-249</v>
      </c>
      <c r="M34" s="91">
        <v>-2215</v>
      </c>
      <c r="N34" s="91">
        <v>-1848</v>
      </c>
      <c r="O34" s="91">
        <v>-1827</v>
      </c>
      <c r="P34" s="96">
        <v>-6139</v>
      </c>
      <c r="Q34" s="91">
        <v>-1828</v>
      </c>
      <c r="R34" s="91">
        <v>-119</v>
      </c>
      <c r="S34" s="91">
        <v>-1331</v>
      </c>
      <c r="T34" s="91">
        <v>-15009</v>
      </c>
      <c r="U34" s="96">
        <v>-18287</v>
      </c>
      <c r="V34" s="91">
        <v>-11900</v>
      </c>
      <c r="W34" s="91">
        <v>-6291</v>
      </c>
      <c r="X34" s="91">
        <v>-5025</v>
      </c>
      <c r="Y34" s="91">
        <v>-9887</v>
      </c>
      <c r="Z34" s="96">
        <v>-33103</v>
      </c>
      <c r="AA34" s="91">
        <v>-7830</v>
      </c>
      <c r="AB34" s="91">
        <v>-1818</v>
      </c>
      <c r="AC34" s="91">
        <v>-5079</v>
      </c>
      <c r="AD34" s="91">
        <f t="shared" si="0"/>
        <v>-9859</v>
      </c>
      <c r="AE34" s="96">
        <v>-24586</v>
      </c>
      <c r="AF34" s="91">
        <v>-6418</v>
      </c>
      <c r="AG34" s="91">
        <v>-1698</v>
      </c>
      <c r="AH34" s="91">
        <v>-8527</v>
      </c>
      <c r="AI34" s="91">
        <v>-52851</v>
      </c>
      <c r="AJ34" s="96">
        <v>-69494</v>
      </c>
      <c r="AK34" s="91">
        <v>-14968</v>
      </c>
      <c r="AL34" s="91">
        <v>-9741</v>
      </c>
      <c r="AM34" s="91">
        <v>-19158</v>
      </c>
      <c r="AN34" s="91">
        <v>-17064</v>
      </c>
      <c r="AO34" s="96">
        <v>-60931</v>
      </c>
      <c r="AP34" s="91">
        <v>-18422</v>
      </c>
      <c r="AQ34" s="91">
        <v>350</v>
      </c>
      <c r="AR34" s="91">
        <v>-8436</v>
      </c>
      <c r="AS34" s="91">
        <v>-35801</v>
      </c>
      <c r="AT34" s="96">
        <v>-62309</v>
      </c>
      <c r="AU34" s="91">
        <v>-9588</v>
      </c>
      <c r="AV34" s="91">
        <v>2169</v>
      </c>
      <c r="AW34" s="91">
        <v>-6620</v>
      </c>
    </row>
    <row r="35" spans="1:49" ht="12.75">
      <c r="A35" s="110" t="s">
        <v>161</v>
      </c>
      <c r="B35" s="99">
        <v>36411</v>
      </c>
      <c r="C35" s="99">
        <v>902</v>
      </c>
      <c r="D35" s="99">
        <v>-11278</v>
      </c>
      <c r="E35" s="99">
        <v>45377</v>
      </c>
      <c r="F35" s="100">
        <v>71412</v>
      </c>
      <c r="G35" s="99">
        <v>55876</v>
      </c>
      <c r="H35" s="99">
        <v>40021</v>
      </c>
      <c r="I35" s="99">
        <v>-21139</v>
      </c>
      <c r="J35" s="99">
        <v>93087</v>
      </c>
      <c r="K35" s="100">
        <v>167845</v>
      </c>
      <c r="L35" s="99">
        <v>55191</v>
      </c>
      <c r="M35" s="99">
        <v>37078</v>
      </c>
      <c r="N35" s="99">
        <v>-19193</v>
      </c>
      <c r="O35" s="99">
        <v>130082</v>
      </c>
      <c r="P35" s="100">
        <v>203158</v>
      </c>
      <c r="Q35" s="99">
        <v>95043</v>
      </c>
      <c r="R35" s="99">
        <v>76155</v>
      </c>
      <c r="S35" s="99">
        <v>23587</v>
      </c>
      <c r="T35" s="99">
        <v>129596</v>
      </c>
      <c r="U35" s="100">
        <v>324381</v>
      </c>
      <c r="V35" s="99">
        <v>97071</v>
      </c>
      <c r="W35" s="99">
        <v>83049</v>
      </c>
      <c r="X35" s="99">
        <v>11292</v>
      </c>
      <c r="Y35" s="99">
        <v>90747</v>
      </c>
      <c r="Z35" s="100">
        <v>282159</v>
      </c>
      <c r="AA35" s="99">
        <v>91365</v>
      </c>
      <c r="AB35" s="99">
        <v>162199</v>
      </c>
      <c r="AC35" s="99">
        <v>150837</v>
      </c>
      <c r="AD35" s="99">
        <f t="shared" si="0"/>
        <v>125107</v>
      </c>
      <c r="AE35" s="100">
        <v>529508</v>
      </c>
      <c r="AF35" s="99">
        <v>48192</v>
      </c>
      <c r="AG35" s="99">
        <v>102691</v>
      </c>
      <c r="AH35" s="99">
        <v>108893</v>
      </c>
      <c r="AI35" s="99">
        <v>55730</v>
      </c>
      <c r="AJ35" s="100">
        <v>315506</v>
      </c>
      <c r="AK35" s="99">
        <v>-41661</v>
      </c>
      <c r="AL35" s="99">
        <v>98188</v>
      </c>
      <c r="AM35" s="99">
        <v>119029</v>
      </c>
      <c r="AN35" s="99">
        <v>171521</v>
      </c>
      <c r="AO35" s="100">
        <v>347077</v>
      </c>
      <c r="AP35" s="99">
        <v>25278</v>
      </c>
      <c r="AQ35" s="99">
        <v>190619</v>
      </c>
      <c r="AR35" s="99">
        <v>57011</v>
      </c>
      <c r="AS35" s="99">
        <v>139312</v>
      </c>
      <c r="AT35" s="100">
        <v>41220</v>
      </c>
      <c r="AU35" s="99">
        <v>-99223</v>
      </c>
      <c r="AV35" s="99">
        <v>276146</v>
      </c>
      <c r="AW35" s="99">
        <v>21398</v>
      </c>
    </row>
    <row r="36" spans="1:45" ht="12.75">
      <c r="A36" s="117"/>
      <c r="AS36" s="99"/>
    </row>
    <row r="37" spans="1:49" ht="12.75">
      <c r="A37" s="113" t="s">
        <v>162</v>
      </c>
      <c r="B37" s="91">
        <v>-4066</v>
      </c>
      <c r="C37" s="91">
        <v>-16435</v>
      </c>
      <c r="D37" s="91">
        <v>-19495</v>
      </c>
      <c r="E37" s="91">
        <v>-28580</v>
      </c>
      <c r="F37" s="96">
        <v>-68576</v>
      </c>
      <c r="G37" s="91">
        <v>-7294</v>
      </c>
      <c r="H37" s="91">
        <v>-15735</v>
      </c>
      <c r="I37" s="91">
        <v>-19947</v>
      </c>
      <c r="J37" s="91">
        <v>-47358</v>
      </c>
      <c r="K37" s="96">
        <v>-90334</v>
      </c>
      <c r="L37" s="91">
        <v>-15633</v>
      </c>
      <c r="M37" s="91">
        <v>-30595</v>
      </c>
      <c r="N37" s="91">
        <v>-54901</v>
      </c>
      <c r="O37" s="91">
        <v>-85746</v>
      </c>
      <c r="P37" s="96">
        <v>-186875</v>
      </c>
      <c r="Q37" s="91">
        <v>-39165</v>
      </c>
      <c r="R37" s="91">
        <v>-33945</v>
      </c>
      <c r="S37" s="91">
        <v>-45941</v>
      </c>
      <c r="T37" s="91">
        <v>-66285</v>
      </c>
      <c r="U37" s="96">
        <v>-185336</v>
      </c>
      <c r="V37" s="91">
        <v>-24144</v>
      </c>
      <c r="W37" s="91">
        <v>-40879</v>
      </c>
      <c r="X37" s="91">
        <v>-29317</v>
      </c>
      <c r="Y37" s="91">
        <v>-120246</v>
      </c>
      <c r="Z37" s="96">
        <v>-214586</v>
      </c>
      <c r="AA37" s="91">
        <v>-17040</v>
      </c>
      <c r="AB37" s="91">
        <v>-28732</v>
      </c>
      <c r="AC37" s="91">
        <v>-34011</v>
      </c>
      <c r="AD37" s="91">
        <f t="shared" si="0"/>
        <v>-65063</v>
      </c>
      <c r="AE37" s="96">
        <v>-144846</v>
      </c>
      <c r="AF37" s="91">
        <v>-17334</v>
      </c>
      <c r="AG37" s="91">
        <v>-37534</v>
      </c>
      <c r="AH37" s="91">
        <v>-35095</v>
      </c>
      <c r="AI37" s="91">
        <v>-68112</v>
      </c>
      <c r="AJ37" s="96">
        <v>-158075</v>
      </c>
      <c r="AK37" s="91">
        <v>-62134</v>
      </c>
      <c r="AL37" s="91">
        <v>-75334</v>
      </c>
      <c r="AM37" s="91">
        <v>-80829</v>
      </c>
      <c r="AN37" s="91">
        <v>-93029</v>
      </c>
      <c r="AO37" s="96">
        <v>-311326</v>
      </c>
      <c r="AP37" s="91">
        <v>-69084</v>
      </c>
      <c r="AQ37" s="91">
        <v>-65005</v>
      </c>
      <c r="AR37" s="91">
        <v>-92747</v>
      </c>
      <c r="AS37" s="91">
        <v>-79390</v>
      </c>
      <c r="AT37" s="96">
        <v>-306226</v>
      </c>
      <c r="AU37" s="91">
        <v>-85580</v>
      </c>
      <c r="AV37" s="91">
        <v>-74365</v>
      </c>
      <c r="AW37" s="91">
        <v>-72791</v>
      </c>
    </row>
    <row r="38" spans="1:49" ht="12.75">
      <c r="A38" s="113" t="s">
        <v>348</v>
      </c>
      <c r="B38" s="91">
        <v>3302</v>
      </c>
      <c r="C38" s="91">
        <v>5507</v>
      </c>
      <c r="D38" s="91">
        <v>991</v>
      </c>
      <c r="E38" s="91">
        <v>4053</v>
      </c>
      <c r="F38" s="96">
        <v>13853</v>
      </c>
      <c r="G38" s="91">
        <v>705</v>
      </c>
      <c r="H38" s="91">
        <v>1131</v>
      </c>
      <c r="I38" s="91">
        <v>1603</v>
      </c>
      <c r="J38" s="91">
        <v>1342</v>
      </c>
      <c r="K38" s="96">
        <v>4781</v>
      </c>
      <c r="L38" s="91">
        <v>223</v>
      </c>
      <c r="M38" s="91">
        <v>503</v>
      </c>
      <c r="N38" s="91">
        <v>325</v>
      </c>
      <c r="O38" s="91">
        <v>2018</v>
      </c>
      <c r="P38" s="96">
        <v>3069</v>
      </c>
      <c r="Q38" s="91">
        <v>1208</v>
      </c>
      <c r="R38" s="91">
        <v>624</v>
      </c>
      <c r="S38" s="91">
        <v>99</v>
      </c>
      <c r="T38" s="91">
        <v>1016</v>
      </c>
      <c r="U38" s="96">
        <v>2947</v>
      </c>
      <c r="V38" s="91">
        <v>394</v>
      </c>
      <c r="W38" s="91">
        <v>1479</v>
      </c>
      <c r="X38" s="91">
        <v>644</v>
      </c>
      <c r="Y38" s="91">
        <v>2048</v>
      </c>
      <c r="Z38" s="96">
        <v>4565</v>
      </c>
      <c r="AA38" s="91">
        <v>786</v>
      </c>
      <c r="AB38" s="91">
        <v>5507</v>
      </c>
      <c r="AC38" s="91">
        <v>668</v>
      </c>
      <c r="AD38" s="91">
        <f t="shared" si="0"/>
        <v>1855</v>
      </c>
      <c r="AE38" s="96">
        <v>8816</v>
      </c>
      <c r="AF38" s="91">
        <v>2606</v>
      </c>
      <c r="AG38" s="91">
        <v>398</v>
      </c>
      <c r="AH38" s="91">
        <v>776</v>
      </c>
      <c r="AI38" s="91">
        <v>752</v>
      </c>
      <c r="AJ38" s="96">
        <v>4532</v>
      </c>
      <c r="AK38" s="91">
        <v>303</v>
      </c>
      <c r="AL38" s="91">
        <v>860</v>
      </c>
      <c r="AM38" s="91">
        <v>657</v>
      </c>
      <c r="AN38" s="91">
        <v>594</v>
      </c>
      <c r="AO38" s="96">
        <v>2414</v>
      </c>
      <c r="AP38" s="91">
        <v>694</v>
      </c>
      <c r="AQ38" s="91">
        <v>17320</v>
      </c>
      <c r="AR38" s="91">
        <v>188</v>
      </c>
      <c r="AS38" s="91">
        <v>2486</v>
      </c>
      <c r="AT38" s="96">
        <v>20688</v>
      </c>
      <c r="AU38" s="91">
        <v>1736</v>
      </c>
      <c r="AV38" s="91">
        <v>915</v>
      </c>
      <c r="AW38" s="91">
        <v>477</v>
      </c>
    </row>
    <row r="39" spans="1:49" ht="12.75">
      <c r="A39" s="114" t="s">
        <v>163</v>
      </c>
      <c r="B39" s="91"/>
      <c r="C39" s="91">
        <v>-12160</v>
      </c>
      <c r="D39" s="91"/>
      <c r="E39" s="91">
        <v>-1547</v>
      </c>
      <c r="F39" s="96">
        <v>-13707</v>
      </c>
      <c r="G39" s="91"/>
      <c r="H39" s="91"/>
      <c r="I39" s="91"/>
      <c r="J39" s="91"/>
      <c r="K39" s="96"/>
      <c r="L39" s="91">
        <v>-45185</v>
      </c>
      <c r="M39" s="91">
        <v>-1080</v>
      </c>
      <c r="N39" s="91"/>
      <c r="O39" s="91">
        <v>34454</v>
      </c>
      <c r="P39" s="96">
        <v>-11811</v>
      </c>
      <c r="Q39" s="91">
        <v>-67767</v>
      </c>
      <c r="R39" s="91"/>
      <c r="S39" s="91">
        <v>-5545</v>
      </c>
      <c r="T39" s="91">
        <v>1611</v>
      </c>
      <c r="U39" s="96">
        <v>-71701</v>
      </c>
      <c r="V39" s="91">
        <v>-25383</v>
      </c>
      <c r="W39" s="91">
        <v>-2896</v>
      </c>
      <c r="X39" s="91">
        <v>-3113</v>
      </c>
      <c r="Y39" s="91">
        <v>-38</v>
      </c>
      <c r="Z39" s="96">
        <v>-31430</v>
      </c>
      <c r="AA39" s="91">
        <v>0</v>
      </c>
      <c r="AB39" s="91">
        <v>0</v>
      </c>
      <c r="AC39" s="91">
        <v>0</v>
      </c>
      <c r="AD39" s="91">
        <f t="shared" si="0"/>
        <v>-42462</v>
      </c>
      <c r="AE39" s="96">
        <v>-42462</v>
      </c>
      <c r="AF39" s="91">
        <v>-51358</v>
      </c>
      <c r="AG39" s="91">
        <v>-7318</v>
      </c>
      <c r="AH39" s="91">
        <v>-2147</v>
      </c>
      <c r="AI39" s="91">
        <v>-128982</v>
      </c>
      <c r="AJ39" s="96">
        <v>-189805</v>
      </c>
      <c r="AK39" s="91">
        <v>-4681</v>
      </c>
      <c r="AL39" s="91">
        <v>-6985</v>
      </c>
      <c r="AM39" s="91">
        <v>-96</v>
      </c>
      <c r="AN39" s="91">
        <v>-162</v>
      </c>
      <c r="AO39" s="96">
        <v>-11924</v>
      </c>
      <c r="AP39" s="171" t="s">
        <v>338</v>
      </c>
      <c r="AQ39" s="171" t="s">
        <v>308</v>
      </c>
      <c r="AR39" s="91">
        <v>-6766</v>
      </c>
      <c r="AS39" s="91" t="s">
        <v>338</v>
      </c>
      <c r="AT39" s="96">
        <v>-6766</v>
      </c>
      <c r="AU39" s="171"/>
      <c r="AV39" s="171">
        <v>-277</v>
      </c>
      <c r="AW39" s="171"/>
    </row>
    <row r="40" spans="1:49" ht="12.75">
      <c r="A40" s="114" t="s">
        <v>164</v>
      </c>
      <c r="B40" s="91"/>
      <c r="C40" s="91"/>
      <c r="D40" s="91"/>
      <c r="E40" s="91"/>
      <c r="F40" s="96"/>
      <c r="G40" s="91"/>
      <c r="H40" s="91"/>
      <c r="I40" s="91"/>
      <c r="J40" s="91"/>
      <c r="K40" s="96"/>
      <c r="L40" s="91"/>
      <c r="M40" s="91">
        <v>0</v>
      </c>
      <c r="N40" s="91"/>
      <c r="O40" s="91">
        <v>-22517</v>
      </c>
      <c r="P40" s="96">
        <v>-22517</v>
      </c>
      <c r="Q40" s="91"/>
      <c r="R40" s="91"/>
      <c r="S40" s="91">
        <v>-627</v>
      </c>
      <c r="T40" s="91">
        <v>120</v>
      </c>
      <c r="U40" s="96">
        <v>-507</v>
      </c>
      <c r="V40" s="91">
        <v>-712</v>
      </c>
      <c r="W40" s="91"/>
      <c r="X40" s="91"/>
      <c r="Y40" s="91"/>
      <c r="Z40" s="96">
        <v>-712</v>
      </c>
      <c r="AA40" s="91">
        <v>0</v>
      </c>
      <c r="AB40" s="91">
        <v>0</v>
      </c>
      <c r="AC40" s="91">
        <v>0</v>
      </c>
      <c r="AD40" s="91">
        <f t="shared" si="0"/>
        <v>0</v>
      </c>
      <c r="AE40" s="96">
        <v>0</v>
      </c>
      <c r="AF40" s="91">
        <v>-4459</v>
      </c>
      <c r="AG40" s="91">
        <v>-85</v>
      </c>
      <c r="AH40" s="91">
        <v>0</v>
      </c>
      <c r="AI40" s="91">
        <v>2591</v>
      </c>
      <c r="AJ40" s="96">
        <v>-1953</v>
      </c>
      <c r="AK40" s="91" t="s">
        <v>306</v>
      </c>
      <c r="AL40" s="91" t="s">
        <v>306</v>
      </c>
      <c r="AM40" s="91" t="s">
        <v>338</v>
      </c>
      <c r="AN40" s="171" t="s">
        <v>338</v>
      </c>
      <c r="AO40" s="172" t="s">
        <v>308</v>
      </c>
      <c r="AP40" s="91"/>
      <c r="AQ40" s="91"/>
      <c r="AR40" s="91"/>
      <c r="AS40" s="91"/>
      <c r="AT40" s="96"/>
      <c r="AU40" s="91"/>
      <c r="AV40" s="91"/>
      <c r="AW40" s="91"/>
    </row>
    <row r="41" spans="1:49" ht="12.75">
      <c r="A41" s="113" t="s">
        <v>165</v>
      </c>
      <c r="B41" s="91"/>
      <c r="C41" s="91">
        <v>-129</v>
      </c>
      <c r="D41" s="91"/>
      <c r="E41" s="91">
        <v>-88</v>
      </c>
      <c r="F41" s="96">
        <v>-217</v>
      </c>
      <c r="G41" s="91"/>
      <c r="H41" s="91"/>
      <c r="I41" s="91"/>
      <c r="J41" s="91"/>
      <c r="K41" s="96"/>
      <c r="L41" s="91"/>
      <c r="M41" s="91">
        <v>-241</v>
      </c>
      <c r="N41" s="91">
        <v>-1171</v>
      </c>
      <c r="O41" s="91">
        <v>1171</v>
      </c>
      <c r="P41" s="96">
        <v>-241</v>
      </c>
      <c r="Q41" s="91"/>
      <c r="R41" s="91"/>
      <c r="S41" s="91">
        <v>-490</v>
      </c>
      <c r="T41" s="91">
        <v>-1497</v>
      </c>
      <c r="U41" s="96">
        <v>-1987</v>
      </c>
      <c r="V41" s="91"/>
      <c r="W41" s="91"/>
      <c r="X41" s="91"/>
      <c r="Y41" s="91">
        <v>-20000</v>
      </c>
      <c r="Z41" s="96">
        <v>-20000</v>
      </c>
      <c r="AA41" s="91">
        <v>0</v>
      </c>
      <c r="AB41" s="91">
        <v>-289</v>
      </c>
      <c r="AC41" s="91">
        <v>0</v>
      </c>
      <c r="AD41" s="91">
        <f t="shared" si="0"/>
        <v>289</v>
      </c>
      <c r="AE41" s="96">
        <v>0</v>
      </c>
      <c r="AF41" s="91" t="s">
        <v>306</v>
      </c>
      <c r="AG41" s="91">
        <v>-2</v>
      </c>
      <c r="AH41" s="91">
        <v>-53</v>
      </c>
      <c r="AI41" s="91">
        <v>-409</v>
      </c>
      <c r="AJ41" s="96">
        <v>-464</v>
      </c>
      <c r="AK41" s="91" t="s">
        <v>306</v>
      </c>
      <c r="AL41" s="91" t="s">
        <v>306</v>
      </c>
      <c r="AM41" s="91" t="s">
        <v>338</v>
      </c>
      <c r="AN41" s="91">
        <v>-227262</v>
      </c>
      <c r="AO41" s="96">
        <v>-227262</v>
      </c>
      <c r="AP41" s="91"/>
      <c r="AQ41" s="91"/>
      <c r="AR41" s="109"/>
      <c r="AS41" s="91"/>
      <c r="AT41" s="96"/>
      <c r="AU41" s="91">
        <v>-532</v>
      </c>
      <c r="AV41" s="91">
        <v>-670</v>
      </c>
      <c r="AW41" s="91">
        <v>68</v>
      </c>
    </row>
    <row r="42" spans="1:49" ht="12.75">
      <c r="A42" s="113" t="s">
        <v>166</v>
      </c>
      <c r="B42" s="91">
        <v>443</v>
      </c>
      <c r="C42" s="91">
        <v>5918</v>
      </c>
      <c r="D42" s="91"/>
      <c r="E42" s="91">
        <v>10047</v>
      </c>
      <c r="F42" s="96">
        <v>16408</v>
      </c>
      <c r="G42" s="91"/>
      <c r="H42" s="91">
        <v>2609</v>
      </c>
      <c r="I42" s="91">
        <v>12</v>
      </c>
      <c r="J42" s="91">
        <v>2887</v>
      </c>
      <c r="K42" s="96">
        <v>5508</v>
      </c>
      <c r="L42" s="91"/>
      <c r="M42" s="91">
        <v>3323</v>
      </c>
      <c r="N42" s="91">
        <v>17153</v>
      </c>
      <c r="O42" s="91">
        <v>1097</v>
      </c>
      <c r="P42" s="96">
        <v>21573</v>
      </c>
      <c r="Q42" s="91"/>
      <c r="R42" s="91"/>
      <c r="S42" s="91"/>
      <c r="T42" s="91"/>
      <c r="U42" s="96"/>
      <c r="V42" s="91"/>
      <c r="W42" s="91"/>
      <c r="X42" s="91"/>
      <c r="Y42" s="91"/>
      <c r="Z42" s="96">
        <v>0</v>
      </c>
      <c r="AA42" s="91">
        <v>264099</v>
      </c>
      <c r="AB42" s="91">
        <v>0</v>
      </c>
      <c r="AC42" s="91">
        <v>670</v>
      </c>
      <c r="AD42" s="91">
        <f>AE42-AC42-AB42-AA42</f>
        <v>7357</v>
      </c>
      <c r="AE42" s="96">
        <v>272126</v>
      </c>
      <c r="AF42" s="91" t="s">
        <v>306</v>
      </c>
      <c r="AG42" s="91">
        <v>-24099</v>
      </c>
      <c r="AH42" s="91">
        <v>16576</v>
      </c>
      <c r="AI42" s="91">
        <v>55</v>
      </c>
      <c r="AJ42" s="96">
        <v>-7468</v>
      </c>
      <c r="AK42" s="91">
        <v>27215</v>
      </c>
      <c r="AL42" s="91">
        <v>844</v>
      </c>
      <c r="AM42" s="91" t="s">
        <v>338</v>
      </c>
      <c r="AN42" s="91">
        <v>570</v>
      </c>
      <c r="AO42" s="96">
        <v>28629</v>
      </c>
      <c r="AP42" s="171" t="s">
        <v>338</v>
      </c>
      <c r="AQ42" s="171" t="s">
        <v>308</v>
      </c>
      <c r="AR42" s="91">
        <v>9274</v>
      </c>
      <c r="AS42" s="91">
        <v>-5124</v>
      </c>
      <c r="AT42" s="96">
        <v>4150</v>
      </c>
      <c r="AU42" s="171"/>
      <c r="AV42" s="171"/>
      <c r="AW42" s="171">
        <v>-1513</v>
      </c>
    </row>
    <row r="43" spans="1:49" ht="12.75">
      <c r="A43" s="113" t="s">
        <v>232</v>
      </c>
      <c r="B43" s="91"/>
      <c r="C43" s="91"/>
      <c r="D43" s="91"/>
      <c r="E43" s="91"/>
      <c r="F43" s="96"/>
      <c r="G43" s="91">
        <v>-34</v>
      </c>
      <c r="H43" s="91">
        <v>37</v>
      </c>
      <c r="I43" s="91">
        <v>-214</v>
      </c>
      <c r="J43" s="91">
        <v>-1069</v>
      </c>
      <c r="K43" s="96">
        <v>-1280</v>
      </c>
      <c r="L43" s="91"/>
      <c r="M43" s="91"/>
      <c r="N43" s="91"/>
      <c r="O43" s="91">
        <v>-113729</v>
      </c>
      <c r="P43" s="96">
        <v>-113729</v>
      </c>
      <c r="Q43" s="91"/>
      <c r="R43" s="91"/>
      <c r="S43" s="91"/>
      <c r="T43" s="91"/>
      <c r="U43" s="96"/>
      <c r="V43" s="91"/>
      <c r="W43" s="91"/>
      <c r="X43" s="91"/>
      <c r="Y43" s="91"/>
      <c r="Z43" s="96"/>
      <c r="AA43" s="91"/>
      <c r="AB43" s="91"/>
      <c r="AC43" s="91"/>
      <c r="AD43" s="91">
        <f t="shared" si="0"/>
        <v>3187</v>
      </c>
      <c r="AE43" s="96">
        <v>3187</v>
      </c>
      <c r="AF43" s="91"/>
      <c r="AG43" s="91">
        <v>0</v>
      </c>
      <c r="AH43" s="91">
        <v>0</v>
      </c>
      <c r="AI43" s="91"/>
      <c r="AJ43" s="96"/>
      <c r="AK43" s="91"/>
      <c r="AL43" s="91">
        <v>501</v>
      </c>
      <c r="AM43" s="91" t="s">
        <v>338</v>
      </c>
      <c r="AN43" s="171"/>
      <c r="AO43" s="96">
        <v>501</v>
      </c>
      <c r="AP43" s="171">
        <v>-58</v>
      </c>
      <c r="AQ43" s="171">
        <v>-143</v>
      </c>
      <c r="AR43" s="91">
        <v>-605</v>
      </c>
      <c r="AS43" s="91">
        <v>-172</v>
      </c>
      <c r="AT43" s="96">
        <v>-978</v>
      </c>
      <c r="AU43" s="171"/>
      <c r="AV43" s="171"/>
      <c r="AW43" s="171"/>
    </row>
    <row r="44" spans="1:49" ht="12.75">
      <c r="A44" s="113" t="s">
        <v>167</v>
      </c>
      <c r="B44" s="91"/>
      <c r="C44" s="91">
        <v>585</v>
      </c>
      <c r="D44" s="91"/>
      <c r="E44" s="91">
        <v>490</v>
      </c>
      <c r="F44" s="96">
        <v>1075</v>
      </c>
      <c r="G44" s="91">
        <v>1794</v>
      </c>
      <c r="H44" s="91">
        <v>-361</v>
      </c>
      <c r="I44" s="91"/>
      <c r="J44" s="91">
        <v>427</v>
      </c>
      <c r="K44" s="96">
        <v>1860</v>
      </c>
      <c r="L44" s="91"/>
      <c r="M44" s="91">
        <v>594</v>
      </c>
      <c r="N44" s="91">
        <v>-117</v>
      </c>
      <c r="O44" s="91">
        <v>2417</v>
      </c>
      <c r="P44" s="96">
        <v>2894</v>
      </c>
      <c r="Q44" s="91">
        <v>11661</v>
      </c>
      <c r="R44" s="91"/>
      <c r="S44" s="91">
        <v>979</v>
      </c>
      <c r="T44" s="91">
        <v>1316</v>
      </c>
      <c r="U44" s="96">
        <v>13956</v>
      </c>
      <c r="V44" s="91"/>
      <c r="W44" s="91">
        <v>58</v>
      </c>
      <c r="X44" s="91"/>
      <c r="Y44" s="91">
        <v>28</v>
      </c>
      <c r="Z44" s="96">
        <v>86</v>
      </c>
      <c r="AA44" s="91">
        <v>0</v>
      </c>
      <c r="AB44" s="91">
        <v>0</v>
      </c>
      <c r="AC44" s="91">
        <v>0</v>
      </c>
      <c r="AD44" s="91">
        <f t="shared" si="0"/>
        <v>0</v>
      </c>
      <c r="AE44" s="96">
        <v>0</v>
      </c>
      <c r="AF44" s="91"/>
      <c r="AG44" s="91">
        <v>0</v>
      </c>
      <c r="AH44" s="91">
        <v>0</v>
      </c>
      <c r="AI44" s="91"/>
      <c r="AJ44" s="96"/>
      <c r="AK44" s="91"/>
      <c r="AL44" s="91"/>
      <c r="AM44" s="91"/>
      <c r="AN44" s="91"/>
      <c r="AO44" s="96"/>
      <c r="AP44" s="171" t="s">
        <v>338</v>
      </c>
      <c r="AQ44" s="171" t="s">
        <v>308</v>
      </c>
      <c r="AR44" s="91"/>
      <c r="AS44" s="91" t="s">
        <v>308</v>
      </c>
      <c r="AT44" s="96" t="s">
        <v>308</v>
      </c>
      <c r="AU44" s="171">
        <v>350</v>
      </c>
      <c r="AV44" s="171"/>
      <c r="AW44" s="171"/>
    </row>
    <row r="45" spans="1:49" ht="12.75">
      <c r="A45" s="113" t="s">
        <v>168</v>
      </c>
      <c r="B45" s="91">
        <v>-217</v>
      </c>
      <c r="C45" s="91">
        <v>251</v>
      </c>
      <c r="D45" s="91">
        <v>-1337</v>
      </c>
      <c r="E45" s="91">
        <v>821</v>
      </c>
      <c r="F45" s="96">
        <v>-482</v>
      </c>
      <c r="G45" s="91">
        <v>250</v>
      </c>
      <c r="H45" s="91">
        <v>-541</v>
      </c>
      <c r="I45" s="91">
        <v>100</v>
      </c>
      <c r="J45" s="91">
        <v>-1710</v>
      </c>
      <c r="K45" s="96">
        <v>-1901</v>
      </c>
      <c r="L45" s="91">
        <v>-667</v>
      </c>
      <c r="M45" s="91">
        <v>413</v>
      </c>
      <c r="N45" s="91">
        <v>858</v>
      </c>
      <c r="O45" s="91">
        <v>-297</v>
      </c>
      <c r="P45" s="96">
        <v>307</v>
      </c>
      <c r="Q45" s="91">
        <v>2155</v>
      </c>
      <c r="R45" s="91">
        <v>-882</v>
      </c>
      <c r="S45" s="91">
        <v>178</v>
      </c>
      <c r="T45" s="91">
        <v>-865</v>
      </c>
      <c r="U45" s="96">
        <v>586</v>
      </c>
      <c r="V45" s="91">
        <v>355</v>
      </c>
      <c r="W45" s="91">
        <v>-4589</v>
      </c>
      <c r="X45" s="91">
        <v>36</v>
      </c>
      <c r="Y45" s="91">
        <v>237</v>
      </c>
      <c r="Z45" s="96">
        <v>-3961</v>
      </c>
      <c r="AA45" s="91">
        <v>778</v>
      </c>
      <c r="AB45" s="91">
        <v>-1529</v>
      </c>
      <c r="AC45" s="91">
        <v>526</v>
      </c>
      <c r="AD45" s="91">
        <f t="shared" si="0"/>
        <v>1718</v>
      </c>
      <c r="AE45" s="96">
        <v>1493</v>
      </c>
      <c r="AF45" s="91">
        <v>-803</v>
      </c>
      <c r="AG45" s="91">
        <v>792</v>
      </c>
      <c r="AH45" s="91">
        <v>-106</v>
      </c>
      <c r="AI45" s="91">
        <v>138</v>
      </c>
      <c r="AJ45" s="96">
        <v>21</v>
      </c>
      <c r="AK45" s="91">
        <v>-1928</v>
      </c>
      <c r="AL45" s="91">
        <v>1824</v>
      </c>
      <c r="AM45" s="91">
        <v>-38639</v>
      </c>
      <c r="AN45" s="91">
        <v>52114</v>
      </c>
      <c r="AO45" s="96">
        <v>-3273</v>
      </c>
      <c r="AP45" s="91">
        <v>-12630</v>
      </c>
      <c r="AQ45" s="91">
        <v>524</v>
      </c>
      <c r="AR45" s="222">
        <v>-1.319</v>
      </c>
      <c r="AS45" s="91">
        <v>3749</v>
      </c>
      <c r="AT45" s="96">
        <v>-9676</v>
      </c>
      <c r="AU45" s="91">
        <v>-1651</v>
      </c>
      <c r="AV45" s="91">
        <v>15599</v>
      </c>
      <c r="AW45" s="91">
        <v>-371</v>
      </c>
    </row>
    <row r="46" spans="1:49" ht="12.75">
      <c r="A46" s="113" t="s">
        <v>169</v>
      </c>
      <c r="B46" s="91">
        <v>-5556</v>
      </c>
      <c r="C46" s="91">
        <v>8725</v>
      </c>
      <c r="D46" s="91">
        <v>-3575</v>
      </c>
      <c r="E46" s="91">
        <v>-1232</v>
      </c>
      <c r="F46" s="96">
        <v>-1638</v>
      </c>
      <c r="G46" s="91">
        <v>-15723</v>
      </c>
      <c r="H46" s="91">
        <v>8098</v>
      </c>
      <c r="I46" s="91">
        <v>784</v>
      </c>
      <c r="J46" s="91">
        <v>11175</v>
      </c>
      <c r="K46" s="96">
        <v>4334</v>
      </c>
      <c r="L46" s="91">
        <v>-1929</v>
      </c>
      <c r="M46" s="91">
        <v>-2565</v>
      </c>
      <c r="N46" s="91">
        <v>7523</v>
      </c>
      <c r="O46" s="91">
        <v>-4779</v>
      </c>
      <c r="P46" s="96">
        <v>-1750</v>
      </c>
      <c r="Q46" s="91">
        <v>3528</v>
      </c>
      <c r="R46" s="91">
        <v>4181</v>
      </c>
      <c r="S46" s="91">
        <v>2</v>
      </c>
      <c r="T46" s="91">
        <v>1400</v>
      </c>
      <c r="U46" s="96">
        <v>9111</v>
      </c>
      <c r="V46" s="91">
        <v>-320</v>
      </c>
      <c r="W46" s="91">
        <v>319</v>
      </c>
      <c r="X46" s="91">
        <v>-2</v>
      </c>
      <c r="Y46" s="91">
        <v>3</v>
      </c>
      <c r="Z46" s="96">
        <v>0</v>
      </c>
      <c r="AA46" s="91">
        <v>1</v>
      </c>
      <c r="AB46" s="91">
        <v>41</v>
      </c>
      <c r="AC46" s="91">
        <v>1</v>
      </c>
      <c r="AD46" s="91">
        <f t="shared" si="0"/>
        <v>-155</v>
      </c>
      <c r="AE46" s="96">
        <v>-112</v>
      </c>
      <c r="AF46" s="91">
        <v>-5</v>
      </c>
      <c r="AG46" s="91">
        <v>5</v>
      </c>
      <c r="AH46" s="91">
        <v>0</v>
      </c>
      <c r="AI46" s="91">
        <v>707</v>
      </c>
      <c r="AJ46" s="96">
        <v>707</v>
      </c>
      <c r="AK46" s="91" t="s">
        <v>306</v>
      </c>
      <c r="AL46" s="91">
        <v>-16647</v>
      </c>
      <c r="AM46" s="91">
        <v>-220095</v>
      </c>
      <c r="AN46" s="91">
        <v>209921</v>
      </c>
      <c r="AO46" s="96">
        <v>-10177</v>
      </c>
      <c r="AP46" s="91">
        <v>-15422</v>
      </c>
      <c r="AQ46" s="91">
        <v>-62662</v>
      </c>
      <c r="AR46" s="222">
        <v>72.217</v>
      </c>
      <c r="AS46" s="91">
        <v>2</v>
      </c>
      <c r="AT46" s="96">
        <v>-5865</v>
      </c>
      <c r="AU46" s="91">
        <v>0</v>
      </c>
      <c r="AV46" s="91">
        <v>-26</v>
      </c>
      <c r="AW46" s="91">
        <v>26</v>
      </c>
    </row>
    <row r="47" spans="1:49" ht="12.75">
      <c r="A47" s="113" t="s">
        <v>170</v>
      </c>
      <c r="B47" s="91">
        <v>2279</v>
      </c>
      <c r="C47" s="91">
        <v>3326</v>
      </c>
      <c r="D47" s="91">
        <v>1100</v>
      </c>
      <c r="E47" s="91">
        <v>-2232</v>
      </c>
      <c r="F47" s="96">
        <v>4473</v>
      </c>
      <c r="G47" s="91">
        <v>1482</v>
      </c>
      <c r="H47" s="91">
        <v>1065</v>
      </c>
      <c r="I47" s="91">
        <v>1510</v>
      </c>
      <c r="J47" s="91">
        <v>1732</v>
      </c>
      <c r="K47" s="96">
        <v>5789</v>
      </c>
      <c r="L47" s="91">
        <v>1254</v>
      </c>
      <c r="M47" s="91">
        <v>1539</v>
      </c>
      <c r="N47" s="91">
        <v>1805</v>
      </c>
      <c r="O47" s="91">
        <v>2113</v>
      </c>
      <c r="P47" s="96">
        <v>6711</v>
      </c>
      <c r="Q47" s="91">
        <v>2262</v>
      </c>
      <c r="R47" s="91">
        <v>1545</v>
      </c>
      <c r="S47" s="91">
        <v>1757</v>
      </c>
      <c r="T47" s="91">
        <v>719</v>
      </c>
      <c r="U47" s="96">
        <v>6283</v>
      </c>
      <c r="V47" s="91">
        <v>2092</v>
      </c>
      <c r="W47" s="91">
        <v>179</v>
      </c>
      <c r="X47" s="91">
        <v>648</v>
      </c>
      <c r="Y47" s="91">
        <v>2830</v>
      </c>
      <c r="Z47" s="96">
        <v>5749</v>
      </c>
      <c r="AA47" s="91">
        <v>1196</v>
      </c>
      <c r="AB47" s="91">
        <v>4124</v>
      </c>
      <c r="AC47" s="91">
        <v>3105</v>
      </c>
      <c r="AD47" s="91">
        <f t="shared" si="0"/>
        <v>4212</v>
      </c>
      <c r="AE47" s="96">
        <v>12637</v>
      </c>
      <c r="AF47" s="91">
        <v>5818</v>
      </c>
      <c r="AG47" s="91">
        <v>4897</v>
      </c>
      <c r="AH47" s="91">
        <v>1910</v>
      </c>
      <c r="AI47" s="91">
        <v>1694</v>
      </c>
      <c r="AJ47" s="96">
        <v>14319</v>
      </c>
      <c r="AK47" s="91">
        <v>1879</v>
      </c>
      <c r="AL47" s="91">
        <v>5631</v>
      </c>
      <c r="AM47" s="91">
        <v>4512</v>
      </c>
      <c r="AN47" s="91">
        <v>44680</v>
      </c>
      <c r="AO47" s="96">
        <v>56702</v>
      </c>
      <c r="AP47" s="91">
        <v>5010</v>
      </c>
      <c r="AQ47" s="91">
        <v>-819</v>
      </c>
      <c r="AR47" s="222">
        <v>4.542</v>
      </c>
      <c r="AS47" s="91">
        <v>3338</v>
      </c>
      <c r="AT47" s="96">
        <v>12071</v>
      </c>
      <c r="AU47" s="91">
        <v>1542</v>
      </c>
      <c r="AV47" s="91">
        <v>5853</v>
      </c>
      <c r="AW47" s="91">
        <v>2788</v>
      </c>
    </row>
    <row r="48" spans="1:49" ht="12.75">
      <c r="A48" s="113" t="s">
        <v>94</v>
      </c>
      <c r="B48" s="91">
        <v>28</v>
      </c>
      <c r="C48" s="91">
        <v>520</v>
      </c>
      <c r="D48" s="91">
        <v>2621</v>
      </c>
      <c r="E48" s="91">
        <v>299</v>
      </c>
      <c r="F48" s="96">
        <v>3468</v>
      </c>
      <c r="G48" s="91">
        <v>0</v>
      </c>
      <c r="H48" s="91">
        <v>2562</v>
      </c>
      <c r="I48" s="91">
        <v>506</v>
      </c>
      <c r="J48" s="91">
        <v>2962</v>
      </c>
      <c r="K48" s="96">
        <v>6030</v>
      </c>
      <c r="L48" s="91">
        <v>77</v>
      </c>
      <c r="M48" s="91">
        <v>1930</v>
      </c>
      <c r="N48" s="91">
        <v>2040</v>
      </c>
      <c r="O48" s="91">
        <v>-207</v>
      </c>
      <c r="P48" s="96">
        <v>3840</v>
      </c>
      <c r="Q48" s="91">
        <v>0</v>
      </c>
      <c r="R48" s="91">
        <v>492</v>
      </c>
      <c r="S48" s="91">
        <v>259</v>
      </c>
      <c r="T48" s="91">
        <v>1086</v>
      </c>
      <c r="U48" s="96">
        <v>1837</v>
      </c>
      <c r="V48" s="91">
        <v>0</v>
      </c>
      <c r="W48" s="91">
        <v>178</v>
      </c>
      <c r="X48" s="91">
        <v>589</v>
      </c>
      <c r="Y48" s="91">
        <v>61</v>
      </c>
      <c r="Z48" s="96">
        <v>828</v>
      </c>
      <c r="AA48" s="91">
        <v>0</v>
      </c>
      <c r="AB48" s="91">
        <v>223</v>
      </c>
      <c r="AC48" s="91">
        <v>590</v>
      </c>
      <c r="AD48" s="91">
        <f t="shared" si="0"/>
        <v>17</v>
      </c>
      <c r="AE48" s="96">
        <v>830</v>
      </c>
      <c r="AF48" s="91" t="s">
        <v>306</v>
      </c>
      <c r="AG48" s="91">
        <v>105</v>
      </c>
      <c r="AH48" s="91">
        <v>1101</v>
      </c>
      <c r="AI48" s="91">
        <v>2</v>
      </c>
      <c r="AJ48" s="96">
        <v>1208</v>
      </c>
      <c r="AK48" s="91" t="s">
        <v>306</v>
      </c>
      <c r="AL48" s="91">
        <v>1922</v>
      </c>
      <c r="AM48" s="91">
        <v>14</v>
      </c>
      <c r="AN48" s="91">
        <v>261</v>
      </c>
      <c r="AO48" s="96">
        <v>2197</v>
      </c>
      <c r="AP48" s="171" t="s">
        <v>338</v>
      </c>
      <c r="AQ48" s="91">
        <v>875</v>
      </c>
      <c r="AR48" s="91">
        <v>14</v>
      </c>
      <c r="AS48" s="91">
        <v>7</v>
      </c>
      <c r="AT48" s="96">
        <v>896</v>
      </c>
      <c r="AU48" s="171">
        <v>104</v>
      </c>
      <c r="AV48" s="171">
        <v>635</v>
      </c>
      <c r="AW48" s="171">
        <v>85</v>
      </c>
    </row>
    <row r="49" spans="1:49" ht="12.75">
      <c r="A49" s="110" t="s">
        <v>171</v>
      </c>
      <c r="B49" s="99">
        <v>-3787</v>
      </c>
      <c r="C49" s="99">
        <v>-3892</v>
      </c>
      <c r="D49" s="99">
        <v>-19695</v>
      </c>
      <c r="E49" s="99">
        <v>-17969</v>
      </c>
      <c r="F49" s="100">
        <v>-45343</v>
      </c>
      <c r="G49" s="99">
        <v>-18820</v>
      </c>
      <c r="H49" s="99">
        <v>-1135</v>
      </c>
      <c r="I49" s="99">
        <v>-15646</v>
      </c>
      <c r="J49" s="99">
        <v>-29612</v>
      </c>
      <c r="K49" s="100">
        <v>-65213</v>
      </c>
      <c r="L49" s="99">
        <v>-61860</v>
      </c>
      <c r="M49" s="99">
        <v>-26179</v>
      </c>
      <c r="N49" s="99">
        <v>-26485</v>
      </c>
      <c r="O49" s="99">
        <v>-184005</v>
      </c>
      <c r="P49" s="100">
        <v>-298529</v>
      </c>
      <c r="Q49" s="99">
        <v>-86118</v>
      </c>
      <c r="R49" s="99">
        <v>-27985</v>
      </c>
      <c r="S49" s="99">
        <v>-49329</v>
      </c>
      <c r="T49" s="99">
        <v>-61379</v>
      </c>
      <c r="U49" s="100">
        <v>-224811</v>
      </c>
      <c r="V49" s="99">
        <v>-47718</v>
      </c>
      <c r="W49" s="99">
        <v>-46151</v>
      </c>
      <c r="X49" s="99">
        <v>-30515</v>
      </c>
      <c r="Y49" s="99">
        <v>-135077</v>
      </c>
      <c r="Z49" s="100">
        <v>-259461</v>
      </c>
      <c r="AA49" s="99">
        <v>249820</v>
      </c>
      <c r="AB49" s="99">
        <v>-20655</v>
      </c>
      <c r="AC49" s="99">
        <v>-28451</v>
      </c>
      <c r="AD49" s="99">
        <f>AE49-AC49-AB49-AA49</f>
        <v>-89045</v>
      </c>
      <c r="AE49" s="100">
        <v>111669</v>
      </c>
      <c r="AF49" s="99">
        <v>-65535</v>
      </c>
      <c r="AG49" s="99">
        <v>-62841</v>
      </c>
      <c r="AH49" s="99">
        <v>-17038</v>
      </c>
      <c r="AI49" s="99">
        <v>-191564</v>
      </c>
      <c r="AJ49" s="100">
        <v>-336978</v>
      </c>
      <c r="AK49" s="99">
        <v>-39346</v>
      </c>
      <c r="AL49" s="99">
        <v>-87384</v>
      </c>
      <c r="AM49" s="99">
        <v>-334476</v>
      </c>
      <c r="AN49" s="99">
        <v>-12313</v>
      </c>
      <c r="AO49" s="100">
        <v>-473519</v>
      </c>
      <c r="AP49" s="99">
        <v>-91490</v>
      </c>
      <c r="AQ49" s="99">
        <v>-109910</v>
      </c>
      <c r="AR49" s="223">
        <v>-15.202</v>
      </c>
      <c r="AS49" s="99">
        <v>-75104</v>
      </c>
      <c r="AT49" s="100">
        <v>-291706</v>
      </c>
      <c r="AU49" s="99">
        <v>-84031</v>
      </c>
      <c r="AV49" s="99">
        <v>-52336</v>
      </c>
      <c r="AW49" s="99">
        <v>-71231</v>
      </c>
    </row>
    <row r="50" ht="12.75">
      <c r="A50" s="118"/>
    </row>
    <row r="51" spans="1:49" ht="12.75">
      <c r="A51" s="113" t="s">
        <v>172</v>
      </c>
      <c r="B51" s="91"/>
      <c r="C51" s="91"/>
      <c r="D51" s="91"/>
      <c r="E51" s="91"/>
      <c r="F51" s="96"/>
      <c r="G51" s="91"/>
      <c r="H51" s="91"/>
      <c r="I51" s="91"/>
      <c r="J51" s="91"/>
      <c r="K51" s="96"/>
      <c r="L51" s="91"/>
      <c r="M51" s="91"/>
      <c r="N51" s="91"/>
      <c r="O51" s="91"/>
      <c r="P51" s="96"/>
      <c r="Q51" s="91"/>
      <c r="R51" s="91"/>
      <c r="S51" s="91"/>
      <c r="T51" s="91"/>
      <c r="U51" s="96"/>
      <c r="V51" s="91"/>
      <c r="W51" s="91"/>
      <c r="X51" s="91"/>
      <c r="Y51" s="91"/>
      <c r="Z51" s="96">
        <v>0</v>
      </c>
      <c r="AA51" s="91">
        <v>159174</v>
      </c>
      <c r="AB51" s="91">
        <v>0</v>
      </c>
      <c r="AC51" s="91">
        <v>0</v>
      </c>
      <c r="AD51" s="91">
        <f t="shared" si="0"/>
        <v>0</v>
      </c>
      <c r="AE51" s="96">
        <v>159174</v>
      </c>
      <c r="AF51" s="91"/>
      <c r="AG51" s="91">
        <v>0</v>
      </c>
      <c r="AH51" s="91">
        <v>0</v>
      </c>
      <c r="AI51" s="109"/>
      <c r="AJ51" s="109"/>
      <c r="AK51" s="109"/>
      <c r="AL51" s="109"/>
      <c r="AM51" s="91"/>
      <c r="AN51" s="91"/>
      <c r="AO51" s="96"/>
      <c r="AP51" s="109"/>
      <c r="AQ51" s="109"/>
      <c r="AR51" s="109"/>
      <c r="AS51" s="99"/>
      <c r="AT51" s="96"/>
      <c r="AU51" s="109"/>
      <c r="AV51" s="109"/>
      <c r="AW51" s="109"/>
    </row>
    <row r="52" spans="1:49" ht="12.75">
      <c r="A52" s="113" t="s">
        <v>173</v>
      </c>
      <c r="B52" s="91"/>
      <c r="C52" s="91"/>
      <c r="D52" s="91"/>
      <c r="E52" s="91"/>
      <c r="F52" s="96"/>
      <c r="G52" s="91">
        <v>14368</v>
      </c>
      <c r="H52" s="91"/>
      <c r="I52" s="91"/>
      <c r="J52" s="91"/>
      <c r="K52" s="96">
        <v>14368</v>
      </c>
      <c r="L52" s="91"/>
      <c r="M52" s="91"/>
      <c r="N52" s="91"/>
      <c r="O52" s="91">
        <v>9200</v>
      </c>
      <c r="P52" s="96">
        <v>9200</v>
      </c>
      <c r="Q52" s="91"/>
      <c r="R52" s="91"/>
      <c r="S52" s="91">
        <v>2250</v>
      </c>
      <c r="T52" s="91">
        <v>350</v>
      </c>
      <c r="U52" s="96">
        <v>2600</v>
      </c>
      <c r="V52" s="91"/>
      <c r="W52" s="91"/>
      <c r="X52" s="91"/>
      <c r="Y52" s="91">
        <v>185933</v>
      </c>
      <c r="Z52" s="96">
        <v>185933</v>
      </c>
      <c r="AA52" s="91">
        <v>0</v>
      </c>
      <c r="AB52" s="91">
        <v>0</v>
      </c>
      <c r="AC52" s="91">
        <v>0</v>
      </c>
      <c r="AD52" s="91">
        <f t="shared" si="0"/>
        <v>0</v>
      </c>
      <c r="AE52" s="96">
        <v>0</v>
      </c>
      <c r="AF52" s="91"/>
      <c r="AG52" s="91">
        <v>0</v>
      </c>
      <c r="AH52" s="91">
        <v>0</v>
      </c>
      <c r="AI52" s="109"/>
      <c r="AJ52" s="109"/>
      <c r="AK52" s="109"/>
      <c r="AL52" s="109"/>
      <c r="AM52" s="91"/>
      <c r="AN52" s="91"/>
      <c r="AO52" s="96"/>
      <c r="AP52" s="109"/>
      <c r="AQ52" s="109"/>
      <c r="AR52" s="109"/>
      <c r="AS52" s="99"/>
      <c r="AT52" s="96"/>
      <c r="AU52" s="109"/>
      <c r="AV52" s="109">
        <v>195878</v>
      </c>
      <c r="AW52" s="109">
        <v>5008</v>
      </c>
    </row>
    <row r="53" spans="1:49" ht="12.75">
      <c r="A53" s="113" t="s">
        <v>174</v>
      </c>
      <c r="B53" s="91"/>
      <c r="C53" s="91"/>
      <c r="D53" s="91"/>
      <c r="E53" s="91"/>
      <c r="F53" s="96"/>
      <c r="G53" s="91"/>
      <c r="H53" s="91"/>
      <c r="I53" s="91">
        <v>-4471</v>
      </c>
      <c r="J53" s="91">
        <v>8</v>
      </c>
      <c r="K53" s="96">
        <v>-4463</v>
      </c>
      <c r="L53" s="91">
        <v>18753</v>
      </c>
      <c r="M53" s="91">
        <v>12190</v>
      </c>
      <c r="N53" s="91"/>
      <c r="O53" s="91">
        <v>-30943</v>
      </c>
      <c r="P53" s="96"/>
      <c r="Q53" s="91"/>
      <c r="R53" s="91"/>
      <c r="S53" s="91">
        <v>-800</v>
      </c>
      <c r="T53" s="91"/>
      <c r="U53" s="96">
        <v>-800</v>
      </c>
      <c r="V53" s="91"/>
      <c r="W53" s="91"/>
      <c r="X53" s="91">
        <v>-360</v>
      </c>
      <c r="Y53" s="91"/>
      <c r="Z53" s="96">
        <v>-360</v>
      </c>
      <c r="AA53" s="91">
        <v>0</v>
      </c>
      <c r="AB53" s="91">
        <v>0</v>
      </c>
      <c r="AC53" s="91">
        <v>0</v>
      </c>
      <c r="AD53" s="91">
        <f t="shared" si="0"/>
        <v>0</v>
      </c>
      <c r="AE53" s="96">
        <v>0</v>
      </c>
      <c r="AF53" s="91"/>
      <c r="AG53" s="91">
        <v>0</v>
      </c>
      <c r="AH53" s="91">
        <v>0</v>
      </c>
      <c r="AI53" s="109"/>
      <c r="AJ53" s="109"/>
      <c r="AK53" s="109"/>
      <c r="AL53" s="109"/>
      <c r="AM53" s="91"/>
      <c r="AN53" s="91"/>
      <c r="AO53" s="96"/>
      <c r="AP53" s="109"/>
      <c r="AQ53" s="109"/>
      <c r="AR53" s="109"/>
      <c r="AS53" s="99"/>
      <c r="AT53" s="96"/>
      <c r="AU53" s="109"/>
      <c r="AV53" s="109"/>
      <c r="AW53" s="109"/>
    </row>
    <row r="54" spans="1:49" ht="12.75">
      <c r="A54" s="113" t="s">
        <v>234</v>
      </c>
      <c r="B54" s="91"/>
      <c r="C54" s="91"/>
      <c r="D54" s="91"/>
      <c r="E54" s="91">
        <v>13703</v>
      </c>
      <c r="F54" s="96">
        <v>13703</v>
      </c>
      <c r="G54" s="91">
        <v>13680</v>
      </c>
      <c r="H54" s="91">
        <v>2757</v>
      </c>
      <c r="I54" s="91"/>
      <c r="J54" s="91">
        <v>-970</v>
      </c>
      <c r="K54" s="96">
        <v>15467</v>
      </c>
      <c r="L54" s="91"/>
      <c r="M54" s="91"/>
      <c r="N54" s="91"/>
      <c r="O54" s="91"/>
      <c r="P54" s="96"/>
      <c r="Q54" s="91"/>
      <c r="R54" s="91"/>
      <c r="S54" s="91"/>
      <c r="T54" s="91"/>
      <c r="U54" s="96"/>
      <c r="V54" s="91"/>
      <c r="W54" s="91"/>
      <c r="X54" s="91"/>
      <c r="Y54" s="91"/>
      <c r="Z54" s="96"/>
      <c r="AA54" s="91"/>
      <c r="AB54" s="91"/>
      <c r="AC54" s="91"/>
      <c r="AD54" s="91">
        <f t="shared" si="0"/>
        <v>0</v>
      </c>
      <c r="AE54" s="96">
        <v>0</v>
      </c>
      <c r="AF54" s="91"/>
      <c r="AG54" s="91">
        <v>0</v>
      </c>
      <c r="AH54" s="91">
        <v>0</v>
      </c>
      <c r="AI54" s="109"/>
      <c r="AJ54" s="109"/>
      <c r="AK54" s="109"/>
      <c r="AL54" s="109"/>
      <c r="AM54" s="91"/>
      <c r="AN54" s="91"/>
      <c r="AO54" s="96"/>
      <c r="AP54" s="109"/>
      <c r="AQ54" s="109"/>
      <c r="AR54" s="109"/>
      <c r="AS54" s="99"/>
      <c r="AT54" s="96"/>
      <c r="AU54" s="109"/>
      <c r="AV54" s="109"/>
      <c r="AW54" s="109"/>
    </row>
    <row r="55" spans="1:49" ht="12.75">
      <c r="A55" s="113" t="s">
        <v>175</v>
      </c>
      <c r="B55" s="91"/>
      <c r="C55" s="91"/>
      <c r="D55" s="91"/>
      <c r="E55" s="91"/>
      <c r="F55" s="96"/>
      <c r="G55" s="91"/>
      <c r="H55" s="91"/>
      <c r="I55" s="91"/>
      <c r="J55" s="91"/>
      <c r="K55" s="96"/>
      <c r="L55" s="91">
        <v>-20000</v>
      </c>
      <c r="M55" s="91"/>
      <c r="N55" s="91">
        <v>-7574</v>
      </c>
      <c r="O55" s="91">
        <v>27574</v>
      </c>
      <c r="P55" s="96"/>
      <c r="Q55" s="91">
        <v>-30000</v>
      </c>
      <c r="R55" s="91">
        <v>-3000</v>
      </c>
      <c r="S55" s="91"/>
      <c r="T55" s="91"/>
      <c r="U55" s="96">
        <v>-33000</v>
      </c>
      <c r="V55" s="91"/>
      <c r="W55" s="91">
        <v>-15000</v>
      </c>
      <c r="X55" s="91"/>
      <c r="Y55" s="91"/>
      <c r="Z55" s="96">
        <v>-15000</v>
      </c>
      <c r="AA55" s="91">
        <v>0</v>
      </c>
      <c r="AB55" s="91">
        <v>0</v>
      </c>
      <c r="AC55" s="91">
        <v>0</v>
      </c>
      <c r="AD55" s="91">
        <f t="shared" si="0"/>
        <v>0</v>
      </c>
      <c r="AE55" s="96">
        <v>0</v>
      </c>
      <c r="AF55" s="91"/>
      <c r="AG55" s="91">
        <v>0</v>
      </c>
      <c r="AH55" s="91">
        <v>0</v>
      </c>
      <c r="AI55" s="109"/>
      <c r="AJ55" s="109"/>
      <c r="AK55" s="109"/>
      <c r="AL55" s="109"/>
      <c r="AM55" s="91"/>
      <c r="AN55" s="91"/>
      <c r="AO55" s="96"/>
      <c r="AP55" s="109"/>
      <c r="AQ55" s="109"/>
      <c r="AR55" s="109"/>
      <c r="AS55" s="99"/>
      <c r="AT55" s="96"/>
      <c r="AU55" s="109"/>
      <c r="AV55" s="109"/>
      <c r="AW55" s="109"/>
    </row>
    <row r="56" spans="1:49" ht="12.75">
      <c r="A56" s="113" t="s">
        <v>176</v>
      </c>
      <c r="B56" s="91">
        <v>9663</v>
      </c>
      <c r="C56" s="91">
        <v>160</v>
      </c>
      <c r="D56" s="91">
        <v>13398</v>
      </c>
      <c r="E56" s="91">
        <v>30716</v>
      </c>
      <c r="F56" s="96">
        <v>53937</v>
      </c>
      <c r="G56" s="91">
        <v>1016</v>
      </c>
      <c r="H56" s="91">
        <v>4476</v>
      </c>
      <c r="I56" s="91">
        <v>40743</v>
      </c>
      <c r="J56" s="91">
        <v>23334</v>
      </c>
      <c r="K56" s="96">
        <v>69569</v>
      </c>
      <c r="L56" s="91">
        <v>36669</v>
      </c>
      <c r="M56" s="91">
        <v>35709</v>
      </c>
      <c r="N56" s="91">
        <v>77020</v>
      </c>
      <c r="O56" s="91">
        <v>247689</v>
      </c>
      <c r="P56" s="96">
        <v>397087</v>
      </c>
      <c r="Q56" s="91">
        <v>24344</v>
      </c>
      <c r="R56" s="91">
        <v>18769</v>
      </c>
      <c r="S56" s="91">
        <v>48226</v>
      </c>
      <c r="T56" s="91">
        <v>104137</v>
      </c>
      <c r="U56" s="96">
        <v>195476</v>
      </c>
      <c r="V56" s="91">
        <v>37076</v>
      </c>
      <c r="W56" s="91">
        <v>191462</v>
      </c>
      <c r="X56" s="91">
        <v>106361</v>
      </c>
      <c r="Y56" s="91">
        <v>115379</v>
      </c>
      <c r="Z56" s="96">
        <v>450278</v>
      </c>
      <c r="AA56" s="91">
        <v>96184</v>
      </c>
      <c r="AB56" s="91">
        <v>335836</v>
      </c>
      <c r="AC56" s="91">
        <v>0</v>
      </c>
      <c r="AD56" s="91">
        <f t="shared" si="0"/>
        <v>0</v>
      </c>
      <c r="AE56" s="96">
        <v>432020</v>
      </c>
      <c r="AF56" s="91" t="s">
        <v>306</v>
      </c>
      <c r="AG56" s="91">
        <v>37454</v>
      </c>
      <c r="AH56" s="91">
        <v>203911</v>
      </c>
      <c r="AI56" s="91">
        <v>303479</v>
      </c>
      <c r="AJ56" s="96">
        <v>544844</v>
      </c>
      <c r="AK56" s="91">
        <v>338630</v>
      </c>
      <c r="AL56" s="91">
        <v>23458</v>
      </c>
      <c r="AM56" s="91">
        <v>627870</v>
      </c>
      <c r="AN56" s="91">
        <v>107267</v>
      </c>
      <c r="AO56" s="96">
        <v>1097225</v>
      </c>
      <c r="AP56" s="91">
        <v>168032</v>
      </c>
      <c r="AQ56" s="91">
        <v>209389</v>
      </c>
      <c r="AR56" s="91">
        <v>12538</v>
      </c>
      <c r="AS56" s="91">
        <v>134272</v>
      </c>
      <c r="AT56" s="96">
        <v>524231</v>
      </c>
      <c r="AU56" s="91">
        <v>165638</v>
      </c>
      <c r="AV56" s="91">
        <v>74853</v>
      </c>
      <c r="AW56" s="91">
        <v>97062</v>
      </c>
    </row>
    <row r="57" spans="1:49" ht="12.75">
      <c r="A57" s="113" t="s">
        <v>177</v>
      </c>
      <c r="B57" s="91">
        <v>-4736</v>
      </c>
      <c r="C57" s="91">
        <v>-17701</v>
      </c>
      <c r="D57" s="91">
        <v>-5640</v>
      </c>
      <c r="E57" s="91">
        <v>-51108</v>
      </c>
      <c r="F57" s="96">
        <v>-79185</v>
      </c>
      <c r="G57" s="91">
        <v>-77580</v>
      </c>
      <c r="H57" s="91">
        <v>-25935</v>
      </c>
      <c r="I57" s="91">
        <v>-11604</v>
      </c>
      <c r="J57" s="91">
        <v>-43052</v>
      </c>
      <c r="K57" s="96">
        <v>-158171</v>
      </c>
      <c r="L57" s="91">
        <v>-36256</v>
      </c>
      <c r="M57" s="91">
        <v>-33043</v>
      </c>
      <c r="N57" s="91">
        <v>-18774</v>
      </c>
      <c r="O57" s="91">
        <v>-167643</v>
      </c>
      <c r="P57" s="96">
        <v>-255716</v>
      </c>
      <c r="Q57" s="91">
        <v>-88741</v>
      </c>
      <c r="R57" s="91">
        <v>-39538</v>
      </c>
      <c r="S57" s="91">
        <v>-30809</v>
      </c>
      <c r="T57" s="91">
        <v>-79184</v>
      </c>
      <c r="U57" s="96">
        <v>-238272</v>
      </c>
      <c r="V57" s="91">
        <v>-119634</v>
      </c>
      <c r="W57" s="91">
        <v>-112845</v>
      </c>
      <c r="X57" s="91">
        <v>-58853</v>
      </c>
      <c r="Y57" s="91">
        <v>-264731</v>
      </c>
      <c r="Z57" s="96">
        <v>-556063</v>
      </c>
      <c r="AA57" s="91">
        <v>-265305</v>
      </c>
      <c r="AB57" s="91">
        <v>-331661</v>
      </c>
      <c r="AC57" s="91">
        <v>-11363</v>
      </c>
      <c r="AD57" s="91">
        <f t="shared" si="0"/>
        <v>-157</v>
      </c>
      <c r="AE57" s="96">
        <v>-608486</v>
      </c>
      <c r="AF57" s="91">
        <v>-18</v>
      </c>
      <c r="AG57" s="91">
        <v>-37819</v>
      </c>
      <c r="AH57" s="91">
        <v>-28695</v>
      </c>
      <c r="AI57" s="91">
        <v>-142445</v>
      </c>
      <c r="AJ57" s="96">
        <v>-208977</v>
      </c>
      <c r="AK57" s="91">
        <v>-54193</v>
      </c>
      <c r="AL57" s="91">
        <v>-206897</v>
      </c>
      <c r="AM57" s="91">
        <v>-274748</v>
      </c>
      <c r="AN57" s="91">
        <v>-357280</v>
      </c>
      <c r="AO57" s="96">
        <v>-893118</v>
      </c>
      <c r="AP57" s="91">
        <v>-117641</v>
      </c>
      <c r="AQ57" s="91">
        <v>-1266</v>
      </c>
      <c r="AR57" s="91">
        <v>-407335</v>
      </c>
      <c r="AS57" s="91">
        <v>-99379</v>
      </c>
      <c r="AT57" s="96">
        <v>-625621</v>
      </c>
      <c r="AU57" s="91">
        <v>-158722</v>
      </c>
      <c r="AV57" s="91">
        <v>-221053</v>
      </c>
      <c r="AW57" s="91">
        <v>-63830</v>
      </c>
    </row>
    <row r="58" spans="1:49" ht="12.75">
      <c r="A58" s="113" t="s">
        <v>178</v>
      </c>
      <c r="B58" s="91">
        <v>-211</v>
      </c>
      <c r="C58" s="91">
        <v>4134</v>
      </c>
      <c r="D58" s="91">
        <v>676</v>
      </c>
      <c r="E58" s="91">
        <v>-1066</v>
      </c>
      <c r="F58" s="96">
        <v>3533</v>
      </c>
      <c r="G58" s="91">
        <v>-70</v>
      </c>
      <c r="H58" s="91">
        <v>1015</v>
      </c>
      <c r="I58" s="91">
        <v>3</v>
      </c>
      <c r="J58" s="91">
        <v>-4244</v>
      </c>
      <c r="K58" s="96">
        <v>-3296</v>
      </c>
      <c r="L58" s="91">
        <v>-469</v>
      </c>
      <c r="M58" s="91">
        <v>-4</v>
      </c>
      <c r="N58" s="91">
        <v>358</v>
      </c>
      <c r="O58" s="91">
        <v>600</v>
      </c>
      <c r="P58" s="96">
        <v>485</v>
      </c>
      <c r="Q58" s="91">
        <v>718</v>
      </c>
      <c r="R58" s="91">
        <v>-283</v>
      </c>
      <c r="S58" s="91">
        <v>-52</v>
      </c>
      <c r="T58" s="91">
        <v>-312</v>
      </c>
      <c r="U58" s="96">
        <v>71</v>
      </c>
      <c r="V58" s="91">
        <v>-316</v>
      </c>
      <c r="W58" s="91">
        <v>-288</v>
      </c>
      <c r="X58" s="91">
        <v>-245</v>
      </c>
      <c r="Y58" s="91">
        <v>-620</v>
      </c>
      <c r="Z58" s="96">
        <v>-1469</v>
      </c>
      <c r="AA58" s="91">
        <v>-512</v>
      </c>
      <c r="AB58" s="91">
        <v>351</v>
      </c>
      <c r="AC58" s="91">
        <v>5</v>
      </c>
      <c r="AD58" s="91">
        <f t="shared" si="0"/>
        <v>19</v>
      </c>
      <c r="AE58" s="96">
        <v>-137</v>
      </c>
      <c r="AF58" s="91">
        <v>111</v>
      </c>
      <c r="AG58" s="91">
        <v>3</v>
      </c>
      <c r="AH58" s="91">
        <v>3</v>
      </c>
      <c r="AI58" s="91">
        <v>-84</v>
      </c>
      <c r="AJ58" s="96">
        <v>33</v>
      </c>
      <c r="AK58" s="91">
        <v>-57</v>
      </c>
      <c r="AL58" s="91">
        <v>615</v>
      </c>
      <c r="AM58" s="91">
        <v>-184</v>
      </c>
      <c r="AN58" s="91">
        <v>-301</v>
      </c>
      <c r="AO58" s="96">
        <v>73</v>
      </c>
      <c r="AP58" s="91">
        <v>7</v>
      </c>
      <c r="AQ58" s="91">
        <v>-17</v>
      </c>
      <c r="AR58" s="91">
        <v>-25</v>
      </c>
      <c r="AS58" s="91">
        <v>-426</v>
      </c>
      <c r="AT58" s="96">
        <v>-461</v>
      </c>
      <c r="AU58" s="91">
        <v>-113</v>
      </c>
      <c r="AV58" s="91">
        <v>80</v>
      </c>
      <c r="AW58" s="91">
        <v>-23</v>
      </c>
    </row>
    <row r="59" spans="1:49" ht="12.75">
      <c r="A59" s="113" t="s">
        <v>179</v>
      </c>
      <c r="B59" s="91">
        <v>-3952</v>
      </c>
      <c r="C59" s="91">
        <v>25720</v>
      </c>
      <c r="D59" s="91">
        <v>21825</v>
      </c>
      <c r="E59" s="91">
        <v>-5276</v>
      </c>
      <c r="F59" s="96">
        <v>38317</v>
      </c>
      <c r="G59" s="91">
        <v>-2751</v>
      </c>
      <c r="H59" s="91">
        <v>-6639</v>
      </c>
      <c r="I59" s="91">
        <v>15220</v>
      </c>
      <c r="J59" s="91">
        <v>-7083</v>
      </c>
      <c r="K59" s="96">
        <v>-1253</v>
      </c>
      <c r="L59" s="91">
        <v>-6144</v>
      </c>
      <c r="M59" s="91">
        <v>-15035</v>
      </c>
      <c r="N59" s="91">
        <v>7972</v>
      </c>
      <c r="O59" s="91">
        <v>3975</v>
      </c>
      <c r="P59" s="96">
        <v>-9232</v>
      </c>
      <c r="Q59" s="91">
        <v>78573</v>
      </c>
      <c r="R59" s="91">
        <v>6057</v>
      </c>
      <c r="S59" s="91">
        <v>519</v>
      </c>
      <c r="T59" s="91">
        <v>-61304</v>
      </c>
      <c r="U59" s="96">
        <v>23845</v>
      </c>
      <c r="V59" s="91">
        <v>6615</v>
      </c>
      <c r="W59" s="91">
        <v>-58539</v>
      </c>
      <c r="X59" s="91">
        <v>1412</v>
      </c>
      <c r="Y59" s="91">
        <v>-5413</v>
      </c>
      <c r="Z59" s="96">
        <v>-55925</v>
      </c>
      <c r="AA59" s="91">
        <v>2244</v>
      </c>
      <c r="AB59" s="91">
        <v>30024</v>
      </c>
      <c r="AC59" s="91">
        <v>1125</v>
      </c>
      <c r="AD59" s="91">
        <f t="shared" si="0"/>
        <v>398</v>
      </c>
      <c r="AE59" s="96">
        <v>33791</v>
      </c>
      <c r="AF59" s="91">
        <v>1366</v>
      </c>
      <c r="AG59" s="91">
        <v>-1716</v>
      </c>
      <c r="AH59" s="91">
        <v>-1177</v>
      </c>
      <c r="AI59" s="91">
        <v>2648</v>
      </c>
      <c r="AJ59" s="96">
        <v>1121</v>
      </c>
      <c r="AK59" s="91">
        <v>18732</v>
      </c>
      <c r="AL59" s="91">
        <v>43583</v>
      </c>
      <c r="AM59" s="91">
        <v>-38698</v>
      </c>
      <c r="AN59" s="91">
        <v>-10472</v>
      </c>
      <c r="AO59" s="96">
        <v>13145</v>
      </c>
      <c r="AP59" s="91">
        <v>30573</v>
      </c>
      <c r="AQ59" s="91">
        <v>30767</v>
      </c>
      <c r="AR59" s="91">
        <v>36948</v>
      </c>
      <c r="AS59" s="91">
        <v>-128101</v>
      </c>
      <c r="AT59" s="96">
        <v>-29813</v>
      </c>
      <c r="AU59" s="91">
        <v>143855</v>
      </c>
      <c r="AV59" s="91">
        <v>-110407</v>
      </c>
      <c r="AW59" s="91">
        <v>94770</v>
      </c>
    </row>
    <row r="60" spans="1:49" ht="12.75">
      <c r="A60" s="113" t="s">
        <v>180</v>
      </c>
      <c r="B60" s="91">
        <v>-13527</v>
      </c>
      <c r="C60" s="91">
        <v>-5123</v>
      </c>
      <c r="D60" s="91">
        <v>-8417</v>
      </c>
      <c r="E60" s="91">
        <v>-1564</v>
      </c>
      <c r="F60" s="96">
        <v>-28631</v>
      </c>
      <c r="G60" s="91">
        <v>-4245</v>
      </c>
      <c r="H60" s="91">
        <v>-6102</v>
      </c>
      <c r="I60" s="91">
        <v>-5109</v>
      </c>
      <c r="J60" s="91">
        <v>-4773</v>
      </c>
      <c r="K60" s="96">
        <v>-20229</v>
      </c>
      <c r="L60" s="91">
        <v>-5516</v>
      </c>
      <c r="M60" s="91">
        <v>-5066</v>
      </c>
      <c r="N60" s="91">
        <v>-3174</v>
      </c>
      <c r="O60" s="91">
        <v>-7054</v>
      </c>
      <c r="P60" s="96">
        <v>-20810</v>
      </c>
      <c r="Q60" s="91">
        <v>-4950</v>
      </c>
      <c r="R60" s="91">
        <v>-5069</v>
      </c>
      <c r="S60" s="91">
        <v>-6998</v>
      </c>
      <c r="T60" s="91">
        <v>-2560</v>
      </c>
      <c r="U60" s="96">
        <v>-19577</v>
      </c>
      <c r="V60" s="91">
        <v>-2980</v>
      </c>
      <c r="W60" s="91">
        <v>-6752</v>
      </c>
      <c r="X60" s="91">
        <v>-3522</v>
      </c>
      <c r="Y60" s="91">
        <v>-3553</v>
      </c>
      <c r="Z60" s="96">
        <v>-16807</v>
      </c>
      <c r="AA60" s="91">
        <v>-1935</v>
      </c>
      <c r="AB60" s="91">
        <v>-16191</v>
      </c>
      <c r="AC60" s="91">
        <v>375</v>
      </c>
      <c r="AD60" s="91">
        <f t="shared" si="0"/>
        <v>-9064</v>
      </c>
      <c r="AE60" s="96">
        <v>-26815</v>
      </c>
      <c r="AF60" s="91">
        <v>-1078</v>
      </c>
      <c r="AG60" s="91">
        <v>-8624</v>
      </c>
      <c r="AH60" s="91">
        <v>-1358</v>
      </c>
      <c r="AI60" s="91">
        <v>-13468</v>
      </c>
      <c r="AJ60" s="96">
        <v>-24528</v>
      </c>
      <c r="AK60" s="91">
        <v>-7795</v>
      </c>
      <c r="AL60" s="91">
        <v>-21913</v>
      </c>
      <c r="AM60" s="91">
        <v>-19305</v>
      </c>
      <c r="AN60" s="91">
        <v>1759</v>
      </c>
      <c r="AO60" s="96">
        <v>-47254</v>
      </c>
      <c r="AP60" s="91">
        <v>-7977</v>
      </c>
      <c r="AQ60" s="91">
        <v>-8175</v>
      </c>
      <c r="AR60" s="91">
        <v>-8082</v>
      </c>
      <c r="AS60" s="91">
        <v>-15362</v>
      </c>
      <c r="AT60" s="96">
        <v>-39596</v>
      </c>
      <c r="AU60" s="91">
        <v>-10202</v>
      </c>
      <c r="AV60" s="91">
        <v>-8525</v>
      </c>
      <c r="AW60" s="91">
        <v>-12862</v>
      </c>
    </row>
    <row r="61" spans="1:49" ht="12.75">
      <c r="A61" s="113" t="s">
        <v>181</v>
      </c>
      <c r="B61" s="91">
        <v>-6</v>
      </c>
      <c r="C61" s="91">
        <v>-5198</v>
      </c>
      <c r="D61" s="91">
        <v>-190</v>
      </c>
      <c r="E61" s="91">
        <v>-7</v>
      </c>
      <c r="F61" s="96">
        <v>-5401</v>
      </c>
      <c r="G61" s="91"/>
      <c r="H61" s="91">
        <v>-5309</v>
      </c>
      <c r="I61" s="91"/>
      <c r="J61" s="91">
        <v>-71</v>
      </c>
      <c r="K61" s="96">
        <v>-5380</v>
      </c>
      <c r="L61" s="91"/>
      <c r="M61" s="91"/>
      <c r="N61" s="91">
        <v>-5185</v>
      </c>
      <c r="O61" s="91">
        <v>-25</v>
      </c>
      <c r="P61" s="96">
        <v>-5210</v>
      </c>
      <c r="Q61" s="91"/>
      <c r="R61" s="91">
        <v>-5870</v>
      </c>
      <c r="S61" s="91">
        <v>-68</v>
      </c>
      <c r="T61" s="91">
        <v>-16</v>
      </c>
      <c r="U61" s="96">
        <v>-5954</v>
      </c>
      <c r="V61" s="91"/>
      <c r="W61" s="91">
        <v>-15628</v>
      </c>
      <c r="X61" s="91">
        <v>-1275</v>
      </c>
      <c r="Y61" s="91">
        <v>-88</v>
      </c>
      <c r="Z61" s="96">
        <v>-16991</v>
      </c>
      <c r="AA61" s="91">
        <v>0</v>
      </c>
      <c r="AB61" s="91">
        <v>-30150</v>
      </c>
      <c r="AC61" s="91">
        <v>-19</v>
      </c>
      <c r="AD61" s="91">
        <f t="shared" si="0"/>
        <v>-5</v>
      </c>
      <c r="AE61" s="96">
        <v>-30174</v>
      </c>
      <c r="AF61" s="91" t="s">
        <v>306</v>
      </c>
      <c r="AG61" s="91">
        <v>-41946</v>
      </c>
      <c r="AH61" s="91">
        <v>-396</v>
      </c>
      <c r="AI61" s="91" t="s">
        <v>306</v>
      </c>
      <c r="AJ61" s="96">
        <v>-42342</v>
      </c>
      <c r="AK61" s="91">
        <v>-7</v>
      </c>
      <c r="AL61" s="91" t="s">
        <v>306</v>
      </c>
      <c r="AM61" s="91">
        <v>-62943</v>
      </c>
      <c r="AN61" s="91">
        <v>-787</v>
      </c>
      <c r="AO61" s="96">
        <v>-63737</v>
      </c>
      <c r="AP61" s="91">
        <v>-47</v>
      </c>
      <c r="AQ61" s="91">
        <v>-4</v>
      </c>
      <c r="AR61" s="91">
        <v>-171</v>
      </c>
      <c r="AS61" s="91">
        <v>-2</v>
      </c>
      <c r="AT61" s="96">
        <v>-224</v>
      </c>
      <c r="AU61" s="91">
        <v>-4</v>
      </c>
      <c r="AV61" s="91">
        <v>0</v>
      </c>
      <c r="AW61" s="91">
        <v>-10</v>
      </c>
    </row>
    <row r="62" spans="1:49" ht="12.75">
      <c r="A62" s="113" t="s">
        <v>182</v>
      </c>
      <c r="B62" s="91"/>
      <c r="C62" s="91">
        <v>-938</v>
      </c>
      <c r="D62" s="91">
        <v>-208</v>
      </c>
      <c r="E62" s="91"/>
      <c r="F62" s="96">
        <v>-1146</v>
      </c>
      <c r="G62" s="91"/>
      <c r="H62" s="91">
        <v>-1621</v>
      </c>
      <c r="I62" s="91"/>
      <c r="J62" s="91"/>
      <c r="K62" s="96">
        <v>-1621</v>
      </c>
      <c r="L62" s="91"/>
      <c r="M62" s="91">
        <v>-401</v>
      </c>
      <c r="N62" s="91">
        <v>-185</v>
      </c>
      <c r="O62" s="91">
        <v>39</v>
      </c>
      <c r="P62" s="96">
        <v>-547</v>
      </c>
      <c r="Q62" s="91"/>
      <c r="R62" s="91">
        <v>-606</v>
      </c>
      <c r="S62" s="91"/>
      <c r="T62" s="91">
        <v>-208</v>
      </c>
      <c r="U62" s="96">
        <v>-814</v>
      </c>
      <c r="V62" s="91">
        <v>-3</v>
      </c>
      <c r="W62" s="91">
        <v>-1249</v>
      </c>
      <c r="X62" s="91">
        <v>13</v>
      </c>
      <c r="Y62" s="91">
        <v>-6</v>
      </c>
      <c r="Z62" s="96">
        <v>-1245</v>
      </c>
      <c r="AA62" s="91">
        <v>-4</v>
      </c>
      <c r="AB62" s="91">
        <v>-4847</v>
      </c>
      <c r="AC62" s="91">
        <v>-2320</v>
      </c>
      <c r="AD62" s="91">
        <f t="shared" si="0"/>
        <v>-1584</v>
      </c>
      <c r="AE62" s="96">
        <v>-8755</v>
      </c>
      <c r="AF62" s="91">
        <v>-1509</v>
      </c>
      <c r="AG62" s="91">
        <v>-5793</v>
      </c>
      <c r="AH62" s="91">
        <v>-1534</v>
      </c>
      <c r="AI62" s="91">
        <v>-1635</v>
      </c>
      <c r="AJ62" s="96">
        <v>-10471</v>
      </c>
      <c r="AK62" s="91">
        <v>-1572</v>
      </c>
      <c r="AL62" s="91">
        <v>-2980</v>
      </c>
      <c r="AM62" s="91">
        <v>-6831</v>
      </c>
      <c r="AN62" s="91">
        <v>-1733</v>
      </c>
      <c r="AO62" s="96">
        <v>-13116</v>
      </c>
      <c r="AP62" s="91">
        <v>-1823</v>
      </c>
      <c r="AQ62" s="91">
        <v>-2604</v>
      </c>
      <c r="AR62" s="91">
        <v>-2367</v>
      </c>
      <c r="AS62" s="91">
        <v>-1737</v>
      </c>
      <c r="AT62" s="96">
        <v>-8531</v>
      </c>
      <c r="AU62" s="91">
        <v>-1601</v>
      </c>
      <c r="AV62" s="91">
        <v>-2228</v>
      </c>
      <c r="AW62" s="91">
        <v>-3232</v>
      </c>
    </row>
    <row r="63" spans="1:49" ht="16.5" customHeight="1">
      <c r="A63" s="113" t="s">
        <v>295</v>
      </c>
      <c r="B63" s="91"/>
      <c r="C63" s="91"/>
      <c r="D63" s="91"/>
      <c r="E63" s="91"/>
      <c r="F63" s="96"/>
      <c r="G63" s="91"/>
      <c r="H63" s="91"/>
      <c r="I63" s="91"/>
      <c r="J63" s="91"/>
      <c r="K63" s="96"/>
      <c r="L63" s="91"/>
      <c r="M63" s="91"/>
      <c r="N63" s="91"/>
      <c r="O63" s="91"/>
      <c r="P63" s="96"/>
      <c r="Q63" s="91"/>
      <c r="R63" s="91"/>
      <c r="S63" s="91"/>
      <c r="T63" s="91"/>
      <c r="U63" s="96"/>
      <c r="V63" s="91"/>
      <c r="W63" s="91"/>
      <c r="X63" s="91"/>
      <c r="Y63" s="91"/>
      <c r="Z63" s="96"/>
      <c r="AA63" s="91"/>
      <c r="AB63" s="91"/>
      <c r="AC63" s="91"/>
      <c r="AD63" s="91"/>
      <c r="AE63" s="96"/>
      <c r="AF63" s="91" t="s">
        <v>306</v>
      </c>
      <c r="AG63" s="91"/>
      <c r="AH63" s="91"/>
      <c r="AI63" s="91">
        <v>2748</v>
      </c>
      <c r="AJ63" s="96">
        <v>2748</v>
      </c>
      <c r="AK63" s="91" t="s">
        <v>306</v>
      </c>
      <c r="AL63" s="91">
        <v>2785</v>
      </c>
      <c r="AM63" s="91" t="s">
        <v>338</v>
      </c>
      <c r="AN63" s="91" t="s">
        <v>338</v>
      </c>
      <c r="AO63" s="96">
        <v>2785</v>
      </c>
      <c r="AP63" s="91"/>
      <c r="AQ63" s="91"/>
      <c r="AR63" s="91"/>
      <c r="AS63" s="91"/>
      <c r="AT63" s="96"/>
      <c r="AU63" s="91">
        <v>0</v>
      </c>
      <c r="AV63" s="91"/>
      <c r="AW63" s="91"/>
    </row>
    <row r="64" spans="1:49" ht="16.5" customHeight="1">
      <c r="A64" s="113" t="s">
        <v>489</v>
      </c>
      <c r="B64" s="91"/>
      <c r="C64" s="91"/>
      <c r="D64" s="91"/>
      <c r="E64" s="91"/>
      <c r="F64" s="96"/>
      <c r="G64" s="91"/>
      <c r="H64" s="91"/>
      <c r="I64" s="91"/>
      <c r="J64" s="91"/>
      <c r="K64" s="96"/>
      <c r="L64" s="91"/>
      <c r="M64" s="91"/>
      <c r="N64" s="91"/>
      <c r="O64" s="91"/>
      <c r="P64" s="96"/>
      <c r="Q64" s="91"/>
      <c r="R64" s="91"/>
      <c r="S64" s="91"/>
      <c r="T64" s="91"/>
      <c r="U64" s="96"/>
      <c r="V64" s="91"/>
      <c r="W64" s="91"/>
      <c r="X64" s="91"/>
      <c r="Y64" s="91"/>
      <c r="Z64" s="96"/>
      <c r="AA64" s="91"/>
      <c r="AB64" s="91"/>
      <c r="AC64" s="91"/>
      <c r="AD64" s="91"/>
      <c r="AE64" s="96"/>
      <c r="AF64" s="91"/>
      <c r="AG64" s="91"/>
      <c r="AH64" s="91"/>
      <c r="AI64" s="91"/>
      <c r="AJ64" s="96"/>
      <c r="AK64" s="91"/>
      <c r="AL64" s="91"/>
      <c r="AM64" s="91"/>
      <c r="AN64" s="91"/>
      <c r="AO64" s="96"/>
      <c r="AP64" s="91">
        <v>1298</v>
      </c>
      <c r="AQ64" s="91">
        <v>73</v>
      </c>
      <c r="AR64" s="91">
        <v>113</v>
      </c>
      <c r="AS64" s="91">
        <v>6054</v>
      </c>
      <c r="AT64" s="96">
        <v>7538</v>
      </c>
      <c r="AU64" s="91">
        <v>0</v>
      </c>
      <c r="AV64" s="91"/>
      <c r="AW64" s="91"/>
    </row>
    <row r="65" spans="1:49" ht="12.75">
      <c r="A65" s="113" t="s">
        <v>233</v>
      </c>
      <c r="B65" s="91">
        <v>-1736</v>
      </c>
      <c r="C65" s="91">
        <v>187</v>
      </c>
      <c r="D65" s="91">
        <v>11</v>
      </c>
      <c r="E65" s="91">
        <v>119</v>
      </c>
      <c r="F65" s="96"/>
      <c r="G65" s="91">
        <v>190</v>
      </c>
      <c r="H65" s="91">
        <v>274</v>
      </c>
      <c r="I65" s="91">
        <v>-11875</v>
      </c>
      <c r="J65" s="91">
        <v>-11872</v>
      </c>
      <c r="K65" s="96"/>
      <c r="L65" s="91"/>
      <c r="M65" s="91"/>
      <c r="N65" s="91"/>
      <c r="O65" s="91"/>
      <c r="P65" s="96"/>
      <c r="Q65" s="91"/>
      <c r="R65" s="91"/>
      <c r="S65" s="91"/>
      <c r="T65" s="91"/>
      <c r="U65" s="96"/>
      <c r="V65" s="91"/>
      <c r="W65" s="91"/>
      <c r="X65" s="91"/>
      <c r="Y65" s="91"/>
      <c r="Z65" s="96"/>
      <c r="AA65" s="91"/>
      <c r="AB65" s="91"/>
      <c r="AC65" s="91"/>
      <c r="AD65" s="91"/>
      <c r="AE65" s="96"/>
      <c r="AF65" s="91"/>
      <c r="AG65" s="91"/>
      <c r="AH65" s="91"/>
      <c r="AI65" s="109"/>
      <c r="AJ65" s="109"/>
      <c r="AK65" s="109"/>
      <c r="AL65" s="91">
        <v>137860</v>
      </c>
      <c r="AM65" s="91" t="s">
        <v>338</v>
      </c>
      <c r="AN65" s="91" t="s">
        <v>338</v>
      </c>
      <c r="AO65" s="96">
        <v>137860</v>
      </c>
      <c r="AP65" s="173" t="s">
        <v>338</v>
      </c>
      <c r="AQ65" s="171" t="s">
        <v>308</v>
      </c>
      <c r="AR65" s="91"/>
      <c r="AS65" s="91"/>
      <c r="AT65" s="96"/>
      <c r="AU65" s="91">
        <v>0</v>
      </c>
      <c r="AV65" s="91"/>
      <c r="AW65" s="91"/>
    </row>
    <row r="66" spans="1:47" ht="12.75">
      <c r="A66" s="113" t="s">
        <v>183</v>
      </c>
      <c r="B66" s="91"/>
      <c r="C66" s="91"/>
      <c r="D66" s="91"/>
      <c r="E66" s="91"/>
      <c r="F66" s="96">
        <v>1377</v>
      </c>
      <c r="G66" s="91"/>
      <c r="H66" s="91"/>
      <c r="I66" s="91"/>
      <c r="J66" s="91"/>
      <c r="K66" s="96">
        <v>3114</v>
      </c>
      <c r="L66" s="91">
        <v>26407</v>
      </c>
      <c r="M66" s="91">
        <v>106</v>
      </c>
      <c r="N66" s="91">
        <v>25857</v>
      </c>
      <c r="O66" s="91">
        <v>-26405</v>
      </c>
      <c r="P66" s="96">
        <v>25965</v>
      </c>
      <c r="Q66" s="91">
        <v>180</v>
      </c>
      <c r="R66" s="91">
        <v>726</v>
      </c>
      <c r="S66" s="91">
        <v>30</v>
      </c>
      <c r="T66" s="91"/>
      <c r="U66" s="96">
        <v>936</v>
      </c>
      <c r="V66" s="91">
        <v>38</v>
      </c>
      <c r="W66" s="91"/>
      <c r="X66" s="91"/>
      <c r="Y66" s="91">
        <v>-9</v>
      </c>
      <c r="Z66" s="96">
        <v>29</v>
      </c>
      <c r="AA66" s="91">
        <v>0</v>
      </c>
      <c r="AB66" s="91">
        <v>0</v>
      </c>
      <c r="AC66" s="91">
        <v>0</v>
      </c>
      <c r="AD66" s="91">
        <f t="shared" si="0"/>
        <v>0</v>
      </c>
      <c r="AE66" s="96">
        <v>0</v>
      </c>
      <c r="AF66" s="91"/>
      <c r="AG66" s="91"/>
      <c r="AH66" s="91"/>
      <c r="AI66" s="109"/>
      <c r="AJ66" s="109"/>
      <c r="AK66" s="109"/>
      <c r="AL66" s="109"/>
      <c r="AM66" s="91" t="s">
        <v>338</v>
      </c>
      <c r="AN66" s="109" t="s">
        <v>338</v>
      </c>
      <c r="AO66" s="96"/>
      <c r="AP66" s="173" t="s">
        <v>338</v>
      </c>
      <c r="AQ66" s="173"/>
      <c r="AR66" s="91">
        <v>959</v>
      </c>
      <c r="AS66" s="99" t="s">
        <v>308</v>
      </c>
      <c r="AT66" s="96">
        <v>959</v>
      </c>
      <c r="AU66" s="94">
        <v>0</v>
      </c>
    </row>
    <row r="67" spans="1:49" ht="12.75">
      <c r="A67" s="113" t="s">
        <v>184</v>
      </c>
      <c r="B67" s="91"/>
      <c r="C67" s="91"/>
      <c r="D67" s="91"/>
      <c r="E67" s="91"/>
      <c r="F67" s="96">
        <v>-2796</v>
      </c>
      <c r="G67" s="91"/>
      <c r="H67" s="91"/>
      <c r="I67" s="91"/>
      <c r="J67" s="91"/>
      <c r="K67" s="96">
        <v>-26397</v>
      </c>
      <c r="L67" s="91">
        <v>-26405</v>
      </c>
      <c r="M67" s="91"/>
      <c r="N67" s="91">
        <v>-26733</v>
      </c>
      <c r="O67" s="91">
        <v>26555</v>
      </c>
      <c r="P67" s="96">
        <v>-26583</v>
      </c>
      <c r="Q67" s="91">
        <v>-162</v>
      </c>
      <c r="R67" s="91">
        <v>-4</v>
      </c>
      <c r="S67" s="91">
        <v>-1</v>
      </c>
      <c r="T67" s="91">
        <v>-1</v>
      </c>
      <c r="U67" s="96">
        <v>-168</v>
      </c>
      <c r="V67" s="91">
        <v>-2605</v>
      </c>
      <c r="W67" s="91">
        <v>-19261</v>
      </c>
      <c r="X67" s="91"/>
      <c r="Y67" s="91">
        <v>14</v>
      </c>
      <c r="Z67" s="96">
        <v>-21852</v>
      </c>
      <c r="AA67" s="91">
        <v>0</v>
      </c>
      <c r="AB67" s="91">
        <v>-238099</v>
      </c>
      <c r="AC67" s="91">
        <v>0</v>
      </c>
      <c r="AD67" s="91">
        <f t="shared" si="0"/>
        <v>0</v>
      </c>
      <c r="AE67" s="96">
        <v>-238099</v>
      </c>
      <c r="AF67" s="91" t="s">
        <v>306</v>
      </c>
      <c r="AG67" s="91">
        <v>-180997</v>
      </c>
      <c r="AH67" s="91">
        <v>-327382</v>
      </c>
      <c r="AI67" s="91" t="s">
        <v>306</v>
      </c>
      <c r="AJ67" s="96">
        <v>-508379</v>
      </c>
      <c r="AK67" s="91">
        <v>-25281</v>
      </c>
      <c r="AL67" s="91">
        <v>-382</v>
      </c>
      <c r="AM67" s="91" t="s">
        <v>338</v>
      </c>
      <c r="AN67" s="91"/>
      <c r="AO67" s="96">
        <v>-25663</v>
      </c>
      <c r="AP67" s="171" t="s">
        <v>308</v>
      </c>
      <c r="AQ67" s="171" t="s">
        <v>308</v>
      </c>
      <c r="AR67" s="91"/>
      <c r="AS67" s="99"/>
      <c r="AT67" s="96"/>
      <c r="AU67" s="171">
        <v>0</v>
      </c>
      <c r="AV67" s="171"/>
      <c r="AW67" s="171"/>
    </row>
    <row r="68" spans="1:49" ht="12.75">
      <c r="A68" s="110" t="s">
        <v>185</v>
      </c>
      <c r="B68" s="99">
        <v>-14505</v>
      </c>
      <c r="C68" s="99">
        <v>1241</v>
      </c>
      <c r="D68" s="99">
        <v>21455</v>
      </c>
      <c r="E68" s="99">
        <v>-14483</v>
      </c>
      <c r="F68" s="100">
        <v>-6292</v>
      </c>
      <c r="G68" s="99">
        <v>-55392</v>
      </c>
      <c r="H68" s="99">
        <v>-37084</v>
      </c>
      <c r="I68" s="99">
        <v>22907</v>
      </c>
      <c r="J68" s="99">
        <v>-48723</v>
      </c>
      <c r="K68" s="100">
        <v>-118292</v>
      </c>
      <c r="L68" s="99">
        <v>-12961</v>
      </c>
      <c r="M68" s="99">
        <v>-5544</v>
      </c>
      <c r="N68" s="99">
        <v>49582</v>
      </c>
      <c r="O68" s="99">
        <v>83562</v>
      </c>
      <c r="P68" s="100">
        <v>114639</v>
      </c>
      <c r="Q68" s="99">
        <v>-20038</v>
      </c>
      <c r="R68" s="99">
        <v>-28818</v>
      </c>
      <c r="S68" s="99">
        <v>12297</v>
      </c>
      <c r="T68" s="99">
        <v>-39098</v>
      </c>
      <c r="U68" s="100">
        <v>-75657</v>
      </c>
      <c r="V68" s="99">
        <v>-81809</v>
      </c>
      <c r="W68" s="99">
        <v>-38100</v>
      </c>
      <c r="X68" s="99">
        <v>43531</v>
      </c>
      <c r="Y68" s="99">
        <v>26906</v>
      </c>
      <c r="Z68" s="100">
        <v>-49472</v>
      </c>
      <c r="AA68" s="99">
        <v>-10154</v>
      </c>
      <c r="AB68" s="99">
        <v>-254737</v>
      </c>
      <c r="AC68" s="99">
        <v>-12197</v>
      </c>
      <c r="AD68" s="99">
        <f t="shared" si="0"/>
        <v>-10393</v>
      </c>
      <c r="AE68" s="100">
        <v>-287481</v>
      </c>
      <c r="AF68" s="99">
        <v>-1128</v>
      </c>
      <c r="AG68" s="99">
        <v>-239438</v>
      </c>
      <c r="AH68" s="99">
        <v>-156628</v>
      </c>
      <c r="AI68" s="99">
        <v>151243</v>
      </c>
      <c r="AJ68" s="100">
        <v>-245951</v>
      </c>
      <c r="AK68" s="99">
        <v>268457</v>
      </c>
      <c r="AL68" s="99">
        <v>-23871</v>
      </c>
      <c r="AM68" s="99">
        <v>225161</v>
      </c>
      <c r="AN68" s="99">
        <v>-261547</v>
      </c>
      <c r="AO68" s="100">
        <v>208200</v>
      </c>
      <c r="AP68" s="99">
        <v>72422</v>
      </c>
      <c r="AQ68" s="99">
        <v>228163</v>
      </c>
      <c r="AR68" s="99">
        <v>-367422</v>
      </c>
      <c r="AS68" s="99">
        <v>-104681</v>
      </c>
      <c r="AT68" s="100">
        <v>-171518</v>
      </c>
      <c r="AU68" s="99">
        <v>138851</v>
      </c>
      <c r="AV68" s="99">
        <v>-71402</v>
      </c>
      <c r="AW68" s="99">
        <v>116883</v>
      </c>
    </row>
    <row r="69" spans="1:30" ht="12.75">
      <c r="A69" s="118"/>
      <c r="AD69" s="119"/>
    </row>
    <row r="70" spans="1:49" ht="12.75">
      <c r="A70" s="110" t="s">
        <v>186</v>
      </c>
      <c r="B70" s="99">
        <v>18119</v>
      </c>
      <c r="C70" s="99">
        <v>-1749</v>
      </c>
      <c r="D70" s="99">
        <v>-9518</v>
      </c>
      <c r="E70" s="99">
        <v>12925</v>
      </c>
      <c r="F70" s="96">
        <v>19777</v>
      </c>
      <c r="G70" s="99">
        <v>-18336</v>
      </c>
      <c r="H70" s="99">
        <v>1802</v>
      </c>
      <c r="I70" s="99">
        <v>-13878</v>
      </c>
      <c r="J70" s="99">
        <v>14752</v>
      </c>
      <c r="K70" s="96">
        <v>-15660</v>
      </c>
      <c r="L70" s="99">
        <v>-19630</v>
      </c>
      <c r="M70" s="99">
        <v>5355</v>
      </c>
      <c r="N70" s="99">
        <v>3904</v>
      </c>
      <c r="O70" s="99">
        <v>29639</v>
      </c>
      <c r="P70" s="96">
        <v>19268</v>
      </c>
      <c r="Q70" s="99">
        <v>-11113</v>
      </c>
      <c r="R70" s="99">
        <v>19352</v>
      </c>
      <c r="S70" s="99">
        <v>-13445</v>
      </c>
      <c r="T70" s="99">
        <v>29119</v>
      </c>
      <c r="U70" s="96">
        <v>23913</v>
      </c>
      <c r="V70" s="99">
        <v>-32456</v>
      </c>
      <c r="W70" s="99">
        <v>-1202</v>
      </c>
      <c r="X70" s="99">
        <v>24308</v>
      </c>
      <c r="Y70" s="99">
        <v>-17424</v>
      </c>
      <c r="Z70" s="96">
        <v>-26774</v>
      </c>
      <c r="AA70" s="99">
        <v>331031</v>
      </c>
      <c r="AB70" s="99">
        <v>-113193</v>
      </c>
      <c r="AC70" s="99">
        <v>110189</v>
      </c>
      <c r="AD70" s="99">
        <f t="shared" si="0"/>
        <v>25669</v>
      </c>
      <c r="AE70" s="96">
        <v>353696</v>
      </c>
      <c r="AF70" s="99">
        <v>-18471</v>
      </c>
      <c r="AG70" s="99">
        <v>-199588</v>
      </c>
      <c r="AH70" s="99">
        <v>-64773</v>
      </c>
      <c r="AI70" s="99">
        <v>15409</v>
      </c>
      <c r="AJ70" s="96">
        <v>-267423</v>
      </c>
      <c r="AK70" s="99">
        <v>187450</v>
      </c>
      <c r="AL70" s="99">
        <v>-13067</v>
      </c>
      <c r="AM70" s="99">
        <v>9714</v>
      </c>
      <c r="AN70" s="99">
        <v>-102340</v>
      </c>
      <c r="AO70" s="100">
        <v>81758</v>
      </c>
      <c r="AP70" s="99">
        <v>6210</v>
      </c>
      <c r="AQ70" s="99">
        <v>308872</v>
      </c>
      <c r="AR70" s="99">
        <v>-325613</v>
      </c>
      <c r="AS70" s="99">
        <v>-40473</v>
      </c>
      <c r="AT70" s="96">
        <v>-51004</v>
      </c>
      <c r="AU70" s="99">
        <v>-44403</v>
      </c>
      <c r="AV70" s="99">
        <v>152408</v>
      </c>
      <c r="AW70" s="99">
        <v>67050</v>
      </c>
    </row>
    <row r="71" spans="1:49" ht="12.75">
      <c r="A71" s="113" t="s">
        <v>187</v>
      </c>
      <c r="B71" s="91">
        <v>38134</v>
      </c>
      <c r="C71" s="91">
        <v>56219</v>
      </c>
      <c r="D71" s="91">
        <v>54470</v>
      </c>
      <c r="E71" s="91">
        <v>44952</v>
      </c>
      <c r="F71" s="96">
        <v>38134</v>
      </c>
      <c r="G71" s="91">
        <v>57911</v>
      </c>
      <c r="H71" s="91">
        <v>39575</v>
      </c>
      <c r="I71" s="91">
        <v>41377</v>
      </c>
      <c r="J71" s="91">
        <v>27499</v>
      </c>
      <c r="K71" s="96">
        <v>57911</v>
      </c>
      <c r="L71" s="91">
        <v>42251</v>
      </c>
      <c r="M71" s="91">
        <v>22621</v>
      </c>
      <c r="N71" s="91">
        <v>41421</v>
      </c>
      <c r="O71" s="91">
        <v>44218</v>
      </c>
      <c r="P71" s="96">
        <v>42251</v>
      </c>
      <c r="Q71" s="91">
        <v>62841</v>
      </c>
      <c r="R71" s="91">
        <v>52757</v>
      </c>
      <c r="S71" s="91">
        <v>72369</v>
      </c>
      <c r="T71" s="91">
        <v>58544</v>
      </c>
      <c r="U71" s="96">
        <v>62841</v>
      </c>
      <c r="V71" s="91">
        <v>88126</v>
      </c>
      <c r="W71" s="91">
        <v>56419</v>
      </c>
      <c r="X71" s="91">
        <v>56780</v>
      </c>
      <c r="Y71" s="91">
        <v>81251</v>
      </c>
      <c r="Z71" s="96">
        <v>88126</v>
      </c>
      <c r="AA71" s="91">
        <v>64170</v>
      </c>
      <c r="AB71" s="91">
        <v>396934</v>
      </c>
      <c r="AC71" s="91">
        <v>295700</v>
      </c>
      <c r="AD71" s="91">
        <f t="shared" si="0"/>
        <v>-692634</v>
      </c>
      <c r="AE71" s="96">
        <v>64170</v>
      </c>
      <c r="AF71" s="91">
        <v>399104</v>
      </c>
      <c r="AG71" s="91">
        <v>373096</v>
      </c>
      <c r="AH71" s="91">
        <v>175970</v>
      </c>
      <c r="AI71" s="91">
        <v>112416</v>
      </c>
      <c r="AJ71" s="96">
        <v>399104</v>
      </c>
      <c r="AK71" s="91">
        <v>129721</v>
      </c>
      <c r="AL71" s="91">
        <v>316210</v>
      </c>
      <c r="AM71" s="91">
        <v>282519</v>
      </c>
      <c r="AN71" s="91">
        <v>304813</v>
      </c>
      <c r="AO71" s="96">
        <v>129721</v>
      </c>
      <c r="AP71" s="91">
        <v>222074</v>
      </c>
      <c r="AQ71" s="91">
        <v>242537</v>
      </c>
      <c r="AR71" s="91">
        <v>532136</v>
      </c>
      <c r="AS71" s="91">
        <v>224564</v>
      </c>
      <c r="AT71" s="96">
        <v>222074</v>
      </c>
      <c r="AU71" s="91">
        <v>186192</v>
      </c>
      <c r="AV71" s="91">
        <v>144088</v>
      </c>
      <c r="AW71" s="91">
        <v>309939</v>
      </c>
    </row>
    <row r="72" spans="1:49" ht="25.5">
      <c r="A72" s="95" t="s">
        <v>188</v>
      </c>
      <c r="B72" s="91">
        <v>0</v>
      </c>
      <c r="C72" s="91">
        <v>0</v>
      </c>
      <c r="D72" s="91">
        <v>0</v>
      </c>
      <c r="E72" s="91">
        <v>0</v>
      </c>
      <c r="F72" s="96">
        <v>0</v>
      </c>
      <c r="G72" s="91">
        <v>0</v>
      </c>
      <c r="H72" s="91">
        <v>0</v>
      </c>
      <c r="I72" s="91">
        <v>0</v>
      </c>
      <c r="J72" s="91">
        <v>0</v>
      </c>
      <c r="K72" s="96">
        <v>0</v>
      </c>
      <c r="L72" s="91">
        <v>0</v>
      </c>
      <c r="M72" s="91">
        <v>12147</v>
      </c>
      <c r="N72" s="91">
        <v>0</v>
      </c>
      <c r="O72" s="91">
        <v>-11926</v>
      </c>
      <c r="P72" s="96">
        <v>221</v>
      </c>
      <c r="Q72" s="91">
        <v>1185</v>
      </c>
      <c r="R72" s="91">
        <v>0</v>
      </c>
      <c r="S72" s="91">
        <v>0</v>
      </c>
      <c r="T72" s="91">
        <v>0</v>
      </c>
      <c r="U72" s="96">
        <v>1185</v>
      </c>
      <c r="V72" s="91">
        <v>0</v>
      </c>
      <c r="W72" s="91">
        <v>1131</v>
      </c>
      <c r="X72" s="91">
        <v>0</v>
      </c>
      <c r="Y72" s="91">
        <v>0</v>
      </c>
      <c r="Z72" s="96">
        <v>1131</v>
      </c>
      <c r="AA72" s="91">
        <v>214</v>
      </c>
      <c r="AB72" s="91">
        <v>0</v>
      </c>
      <c r="AC72" s="91">
        <v>0</v>
      </c>
      <c r="AD72" s="91">
        <f t="shared" si="0"/>
        <v>0</v>
      </c>
      <c r="AE72" s="96">
        <v>214</v>
      </c>
      <c r="AF72" s="91">
        <v>0</v>
      </c>
      <c r="AG72" s="91">
        <v>0</v>
      </c>
      <c r="AH72" s="91">
        <v>0</v>
      </c>
      <c r="AI72" s="91">
        <v>0</v>
      </c>
      <c r="AJ72" s="96">
        <v>0</v>
      </c>
      <c r="AK72" s="91">
        <v>0</v>
      </c>
      <c r="AL72" s="91">
        <v>0</v>
      </c>
      <c r="AM72" s="91"/>
      <c r="AN72" s="91">
        <v>418</v>
      </c>
      <c r="AO72" s="96">
        <v>418</v>
      </c>
      <c r="AP72" s="91"/>
      <c r="AQ72" s="91">
        <v>19166</v>
      </c>
      <c r="AR72" s="171" t="s">
        <v>338</v>
      </c>
      <c r="AS72" s="99" t="s">
        <v>338</v>
      </c>
      <c r="AT72" s="96">
        <v>19166</v>
      </c>
      <c r="AU72" s="91"/>
      <c r="AV72" s="91"/>
      <c r="AW72" s="91"/>
    </row>
    <row r="73" spans="1:49" ht="12.75">
      <c r="A73" s="95" t="s">
        <v>189</v>
      </c>
      <c r="B73" s="91">
        <v>0</v>
      </c>
      <c r="C73" s="91">
        <v>0</v>
      </c>
      <c r="D73" s="91">
        <v>0</v>
      </c>
      <c r="E73" s="91">
        <v>0</v>
      </c>
      <c r="F73" s="96">
        <v>0</v>
      </c>
      <c r="G73" s="91">
        <v>0</v>
      </c>
      <c r="H73" s="91">
        <v>0</v>
      </c>
      <c r="I73" s="91">
        <v>0</v>
      </c>
      <c r="J73" s="91">
        <v>0</v>
      </c>
      <c r="K73" s="96">
        <v>0</v>
      </c>
      <c r="L73" s="91">
        <v>0</v>
      </c>
      <c r="M73" s="91">
        <v>1298</v>
      </c>
      <c r="N73" s="91">
        <v>-1107</v>
      </c>
      <c r="O73" s="91">
        <v>910</v>
      </c>
      <c r="P73" s="96">
        <v>1101</v>
      </c>
      <c r="Q73" s="91">
        <v>-156</v>
      </c>
      <c r="R73" s="91">
        <v>260</v>
      </c>
      <c r="S73" s="91">
        <v>-380</v>
      </c>
      <c r="T73" s="91">
        <v>463</v>
      </c>
      <c r="U73" s="96">
        <v>187</v>
      </c>
      <c r="V73" s="91">
        <v>749</v>
      </c>
      <c r="W73" s="91">
        <v>432</v>
      </c>
      <c r="X73" s="91">
        <v>163</v>
      </c>
      <c r="Y73" s="91">
        <v>343</v>
      </c>
      <c r="Z73" s="96">
        <v>1687</v>
      </c>
      <c r="AA73" s="91">
        <v>569</v>
      </c>
      <c r="AB73" s="91">
        <v>-611</v>
      </c>
      <c r="AC73" s="91">
        <v>1114</v>
      </c>
      <c r="AD73" s="91">
        <f t="shared" si="0"/>
        <v>26</v>
      </c>
      <c r="AE73" s="96">
        <v>1098</v>
      </c>
      <c r="AF73" s="91">
        <v>-2178</v>
      </c>
      <c r="AG73" s="91">
        <v>-476</v>
      </c>
      <c r="AH73" s="91">
        <v>1810</v>
      </c>
      <c r="AI73" s="91">
        <v>-1141</v>
      </c>
      <c r="AJ73" s="96">
        <v>-1985</v>
      </c>
      <c r="AK73" s="91">
        <v>680</v>
      </c>
      <c r="AL73" s="91">
        <v>978</v>
      </c>
      <c r="AM73" s="91">
        <v>100</v>
      </c>
      <c r="AN73" s="91">
        <v>3712</v>
      </c>
      <c r="AO73" s="96">
        <v>5470</v>
      </c>
      <c r="AP73" s="91">
        <v>3283</v>
      </c>
      <c r="AQ73" s="91">
        <v>-8003</v>
      </c>
      <c r="AR73" s="91">
        <v>-1705</v>
      </c>
      <c r="AS73" s="91">
        <v>2440</v>
      </c>
      <c r="AT73" s="96">
        <v>-3985</v>
      </c>
      <c r="AU73" s="91">
        <v>1939</v>
      </c>
      <c r="AV73" s="91">
        <v>9769</v>
      </c>
      <c r="AW73" s="91">
        <v>-3444</v>
      </c>
    </row>
    <row r="74" spans="1:49" ht="12.75">
      <c r="A74" s="95" t="s">
        <v>277</v>
      </c>
      <c r="B74" s="91"/>
      <c r="C74" s="91"/>
      <c r="D74" s="91"/>
      <c r="E74" s="91"/>
      <c r="F74" s="96"/>
      <c r="G74" s="91"/>
      <c r="H74" s="91"/>
      <c r="I74" s="91"/>
      <c r="J74" s="91"/>
      <c r="K74" s="96"/>
      <c r="L74" s="91"/>
      <c r="M74" s="91"/>
      <c r="N74" s="91"/>
      <c r="O74" s="91"/>
      <c r="P74" s="96"/>
      <c r="Q74" s="91"/>
      <c r="R74" s="91"/>
      <c r="S74" s="91"/>
      <c r="T74" s="91"/>
      <c r="U74" s="96"/>
      <c r="V74" s="91"/>
      <c r="W74" s="91"/>
      <c r="X74" s="91"/>
      <c r="Y74" s="91">
        <v>3</v>
      </c>
      <c r="Z74" s="96">
        <v>19</v>
      </c>
      <c r="AA74" s="91">
        <v>950</v>
      </c>
      <c r="AB74" s="91">
        <v>12570</v>
      </c>
      <c r="AC74" s="91">
        <v>-9542</v>
      </c>
      <c r="AD74" s="91">
        <f t="shared" si="0"/>
        <v>-24052</v>
      </c>
      <c r="AE74" s="96">
        <v>-20074</v>
      </c>
      <c r="AF74" s="91">
        <v>-5359</v>
      </c>
      <c r="AG74" s="91">
        <v>2938</v>
      </c>
      <c r="AH74" s="91">
        <v>-591</v>
      </c>
      <c r="AI74" s="91">
        <v>3037</v>
      </c>
      <c r="AJ74" s="96">
        <v>25</v>
      </c>
      <c r="AK74" s="91">
        <v>-1641</v>
      </c>
      <c r="AL74" s="91">
        <v>-21602</v>
      </c>
      <c r="AM74" s="91">
        <v>12480</v>
      </c>
      <c r="AN74" s="91">
        <v>15024</v>
      </c>
      <c r="AO74" s="96">
        <v>4261</v>
      </c>
      <c r="AP74" s="91">
        <v>10970</v>
      </c>
      <c r="AQ74" s="91">
        <v>-30436</v>
      </c>
      <c r="AR74" s="91">
        <v>19746</v>
      </c>
      <c r="AS74" s="91">
        <v>395</v>
      </c>
      <c r="AT74" s="96">
        <v>675</v>
      </c>
      <c r="AU74" s="91">
        <v>360</v>
      </c>
      <c r="AV74" s="91">
        <v>3674</v>
      </c>
      <c r="AW74" s="91">
        <v>-10743</v>
      </c>
    </row>
    <row r="75" spans="1:49" ht="12.75">
      <c r="A75" s="120" t="s">
        <v>190</v>
      </c>
      <c r="B75" s="99">
        <v>56219</v>
      </c>
      <c r="C75" s="99">
        <v>54470</v>
      </c>
      <c r="D75" s="99">
        <v>44952</v>
      </c>
      <c r="E75" s="99">
        <v>57911</v>
      </c>
      <c r="F75" s="96">
        <v>57911</v>
      </c>
      <c r="G75" s="99">
        <v>39575</v>
      </c>
      <c r="H75" s="99">
        <v>41377</v>
      </c>
      <c r="I75" s="99">
        <v>27499</v>
      </c>
      <c r="J75" s="99">
        <v>42251</v>
      </c>
      <c r="K75" s="96">
        <v>42251</v>
      </c>
      <c r="L75" s="99">
        <v>22621</v>
      </c>
      <c r="M75" s="99">
        <v>41421</v>
      </c>
      <c r="N75" s="99">
        <v>44218</v>
      </c>
      <c r="O75" s="99">
        <v>62841</v>
      </c>
      <c r="P75" s="96">
        <v>62841</v>
      </c>
      <c r="Q75" s="99">
        <v>52757</v>
      </c>
      <c r="R75" s="99">
        <v>72369</v>
      </c>
      <c r="S75" s="99">
        <v>58544</v>
      </c>
      <c r="T75" s="99">
        <v>88126</v>
      </c>
      <c r="U75" s="96">
        <v>88126</v>
      </c>
      <c r="V75" s="99">
        <v>56419</v>
      </c>
      <c r="W75" s="99">
        <v>56780</v>
      </c>
      <c r="X75" s="99">
        <v>81251</v>
      </c>
      <c r="Y75" s="99">
        <v>64170</v>
      </c>
      <c r="Z75" s="96">
        <v>64170</v>
      </c>
      <c r="AA75" s="99">
        <v>396934</v>
      </c>
      <c r="AB75" s="99">
        <v>295700</v>
      </c>
      <c r="AC75" s="99">
        <v>397461</v>
      </c>
      <c r="AD75" s="99">
        <f t="shared" si="0"/>
        <v>-690991</v>
      </c>
      <c r="AE75" s="96">
        <v>399104</v>
      </c>
      <c r="AF75" s="99">
        <v>373096</v>
      </c>
      <c r="AG75" s="99">
        <v>175970</v>
      </c>
      <c r="AH75" s="99">
        <v>112416</v>
      </c>
      <c r="AI75" s="99">
        <v>129721</v>
      </c>
      <c r="AJ75" s="96">
        <v>129721</v>
      </c>
      <c r="AK75" s="99">
        <v>316210</v>
      </c>
      <c r="AL75" s="99">
        <v>282519</v>
      </c>
      <c r="AM75" s="99">
        <v>304813</v>
      </c>
      <c r="AN75" s="99">
        <v>221628</v>
      </c>
      <c r="AO75" s="100">
        <v>221628</v>
      </c>
      <c r="AP75" s="99">
        <v>242537</v>
      </c>
      <c r="AQ75" s="99">
        <v>532136</v>
      </c>
      <c r="AR75" s="99">
        <v>224564</v>
      </c>
      <c r="AS75" s="99">
        <v>186926</v>
      </c>
      <c r="AT75" s="96">
        <v>186926</v>
      </c>
      <c r="AU75" s="99">
        <v>144088</v>
      </c>
      <c r="AV75" s="99">
        <v>309939</v>
      </c>
      <c r="AW75" s="99">
        <v>362802</v>
      </c>
    </row>
    <row r="76" ht="12.75"/>
    <row r="77" ht="12.75"/>
  </sheetData>
  <printOptions/>
  <pageMargins left="0.75" right="0.75" top="1" bottom="1" header="0.5" footer="0.5"/>
  <pageSetup fitToHeight="1" fitToWidth="1" horizontalDpi="300" verticalDpi="300" orientation="portrait" paperSize="9" scale="23" r:id="rId1"/>
</worksheet>
</file>

<file path=xl/worksheets/sheet15.xml><?xml version="1.0" encoding="utf-8"?>
<worksheet xmlns="http://schemas.openxmlformats.org/spreadsheetml/2006/main" xmlns:r="http://schemas.openxmlformats.org/officeDocument/2006/relationships">
  <sheetPr>
    <tabColor indexed="13"/>
    <pageSetUpPr fitToPage="1"/>
  </sheetPr>
  <dimension ref="A1:AW163"/>
  <sheetViews>
    <sheetView workbookViewId="0" topLeftCell="A1">
      <pane xSplit="1" ySplit="4" topLeftCell="AV8" activePane="bottomRight" state="frozen"/>
      <selection pane="topLeft" activeCell="V51" sqref="V51"/>
      <selection pane="topRight" activeCell="V51" sqref="V51"/>
      <selection pane="bottomLeft" activeCell="V51" sqref="V51"/>
      <selection pane="bottomRight" activeCell="AT162" sqref="AT162"/>
    </sheetView>
  </sheetViews>
  <sheetFormatPr defaultColWidth="9.140625" defaultRowHeight="12.75" zeroHeight="1" outlineLevelCol="1"/>
  <cols>
    <col min="1" max="1" width="78.8515625" style="94" customWidth="1"/>
    <col min="2" max="21" width="12.28125" style="94" customWidth="1" outlineLevel="1"/>
    <col min="22" max="49" width="12.28125" style="94" customWidth="1"/>
    <col min="50" max="51" width="9.140625" style="94" customWidth="1"/>
    <col min="52" max="16384" width="0" style="94" hidden="1" customWidth="1"/>
  </cols>
  <sheetData>
    <row r="1" ht="12.75">
      <c r="A1" s="121" t="s">
        <v>191</v>
      </c>
    </row>
    <row r="2" ht="12.75">
      <c r="A2" s="128" t="s">
        <v>390</v>
      </c>
    </row>
    <row r="3" spans="6:31" ht="12.75">
      <c r="F3" s="122" t="s">
        <v>231</v>
      </c>
      <c r="K3" s="122" t="s">
        <v>231</v>
      </c>
      <c r="P3" s="122" t="s">
        <v>231</v>
      </c>
      <c r="U3" s="122" t="s">
        <v>231</v>
      </c>
      <c r="Z3" s="122" t="s">
        <v>231</v>
      </c>
      <c r="AE3" s="122" t="s">
        <v>231</v>
      </c>
    </row>
    <row r="4" spans="1:49" ht="12.75" customHeight="1">
      <c r="A4" s="92" t="s">
        <v>405</v>
      </c>
      <c r="B4" s="93" t="s">
        <v>0</v>
      </c>
      <c r="C4" s="93" t="s">
        <v>1</v>
      </c>
      <c r="D4" s="93" t="s">
        <v>2</v>
      </c>
      <c r="E4" s="93" t="s">
        <v>3</v>
      </c>
      <c r="F4" s="93" t="s">
        <v>4</v>
      </c>
      <c r="G4" s="93" t="s">
        <v>10</v>
      </c>
      <c r="H4" s="93" t="s">
        <v>11</v>
      </c>
      <c r="I4" s="93" t="s">
        <v>12</v>
      </c>
      <c r="J4" s="93" t="s">
        <v>13</v>
      </c>
      <c r="K4" s="93" t="s">
        <v>14</v>
      </c>
      <c r="L4" s="93" t="s">
        <v>15</v>
      </c>
      <c r="M4" s="93" t="s">
        <v>16</v>
      </c>
      <c r="N4" s="93" t="s">
        <v>17</v>
      </c>
      <c r="O4" s="93" t="s">
        <v>18</v>
      </c>
      <c r="P4" s="93" t="s">
        <v>19</v>
      </c>
      <c r="Q4" s="93" t="s">
        <v>20</v>
      </c>
      <c r="R4" s="93" t="s">
        <v>21</v>
      </c>
      <c r="S4" s="93" t="s">
        <v>22</v>
      </c>
      <c r="T4" s="93" t="s">
        <v>23</v>
      </c>
      <c r="U4" s="93" t="s">
        <v>24</v>
      </c>
      <c r="V4" s="93" t="s">
        <v>25</v>
      </c>
      <c r="W4" s="93" t="s">
        <v>26</v>
      </c>
      <c r="X4" s="93" t="s">
        <v>27</v>
      </c>
      <c r="Y4" s="93" t="s">
        <v>28</v>
      </c>
      <c r="Z4" s="93" t="s">
        <v>29</v>
      </c>
      <c r="AA4" s="93" t="s">
        <v>30</v>
      </c>
      <c r="AB4" s="93" t="s">
        <v>31</v>
      </c>
      <c r="AC4" s="93" t="s">
        <v>32</v>
      </c>
      <c r="AD4" s="93" t="s">
        <v>275</v>
      </c>
      <c r="AE4" s="93" t="s">
        <v>276</v>
      </c>
      <c r="AF4" s="93" t="s">
        <v>278</v>
      </c>
      <c r="AG4" s="93" t="s">
        <v>280</v>
      </c>
      <c r="AH4" s="93" t="s">
        <v>287</v>
      </c>
      <c r="AI4" s="123" t="s">
        <v>289</v>
      </c>
      <c r="AJ4" s="123" t="s">
        <v>290</v>
      </c>
      <c r="AK4" s="123" t="s">
        <v>299</v>
      </c>
      <c r="AL4" s="123" t="s">
        <v>300</v>
      </c>
      <c r="AM4" s="123" t="s">
        <v>301</v>
      </c>
      <c r="AN4" s="123" t="s">
        <v>302</v>
      </c>
      <c r="AO4" s="123" t="s">
        <v>303</v>
      </c>
      <c r="AP4" s="123" t="s">
        <v>341</v>
      </c>
      <c r="AQ4" s="123" t="s">
        <v>342</v>
      </c>
      <c r="AR4" s="123" t="s">
        <v>343</v>
      </c>
      <c r="AS4" s="123" t="s">
        <v>344</v>
      </c>
      <c r="AT4" s="123" t="s">
        <v>345</v>
      </c>
      <c r="AU4" s="123" t="s">
        <v>491</v>
      </c>
      <c r="AV4" s="123" t="s">
        <v>494</v>
      </c>
      <c r="AW4" s="123" t="s">
        <v>496</v>
      </c>
    </row>
    <row r="5" spans="1:49" ht="12.75" customHeight="1">
      <c r="A5" s="124"/>
      <c r="B5" s="125"/>
      <c r="C5" s="125"/>
      <c r="D5" s="125"/>
      <c r="E5" s="125"/>
      <c r="F5" s="125"/>
      <c r="G5" s="125"/>
      <c r="H5" s="125"/>
      <c r="I5" s="125"/>
      <c r="J5" s="125"/>
      <c r="K5" s="125"/>
      <c r="L5" s="125"/>
      <c r="M5" s="125"/>
      <c r="N5" s="125"/>
      <c r="O5" s="125"/>
      <c r="P5" s="125"/>
      <c r="Q5" s="125"/>
      <c r="R5" s="125"/>
      <c r="S5" s="125"/>
      <c r="T5" s="125"/>
      <c r="U5" s="125"/>
      <c r="V5" s="125"/>
      <c r="W5" s="125"/>
      <c r="X5" s="125"/>
      <c r="Y5" s="125"/>
      <c r="Z5" s="125"/>
      <c r="AA5" s="125"/>
      <c r="AB5" s="125"/>
      <c r="AC5" s="125"/>
      <c r="AD5" s="125"/>
      <c r="AE5" s="125"/>
      <c r="AF5" s="125"/>
      <c r="AG5" s="125"/>
      <c r="AH5" s="125"/>
      <c r="AI5" s="126"/>
      <c r="AJ5" s="126"/>
      <c r="AK5" s="126"/>
      <c r="AL5" s="126"/>
      <c r="AM5" s="126"/>
      <c r="AN5" s="126"/>
      <c r="AO5" s="126"/>
      <c r="AP5" s="126"/>
      <c r="AQ5" s="126"/>
      <c r="AR5" s="126"/>
      <c r="AS5" s="126"/>
      <c r="AT5" s="126"/>
      <c r="AU5" s="126"/>
      <c r="AV5" s="126"/>
      <c r="AW5" s="126"/>
    </row>
    <row r="6" spans="1:49" ht="12.75" customHeight="1">
      <c r="A6" s="127" t="s">
        <v>192</v>
      </c>
      <c r="B6" s="109"/>
      <c r="C6" s="109"/>
      <c r="D6" s="109"/>
      <c r="E6" s="109"/>
      <c r="F6" s="96">
        <v>165613</v>
      </c>
      <c r="G6" s="109"/>
      <c r="H6" s="109"/>
      <c r="I6" s="109"/>
      <c r="J6" s="109"/>
      <c r="K6" s="96">
        <v>128018</v>
      </c>
      <c r="L6" s="109"/>
      <c r="M6" s="109"/>
      <c r="N6" s="109"/>
      <c r="O6" s="109"/>
      <c r="P6" s="96">
        <v>151457</v>
      </c>
      <c r="Q6" s="109"/>
      <c r="R6" s="109"/>
      <c r="S6" s="109"/>
      <c r="T6" s="109"/>
      <c r="U6" s="96">
        <v>208521</v>
      </c>
      <c r="V6" s="91">
        <v>57315</v>
      </c>
      <c r="W6" s="91">
        <v>64314</v>
      </c>
      <c r="X6" s="91">
        <v>79465</v>
      </c>
      <c r="Y6" s="91">
        <v>88403</v>
      </c>
      <c r="Z6" s="96">
        <v>289497</v>
      </c>
      <c r="AA6" s="91">
        <f>AE6-AD6-AC6-AB6</f>
        <v>99484</v>
      </c>
      <c r="AB6" s="91">
        <v>94403</v>
      </c>
      <c r="AC6" s="91">
        <v>102679</v>
      </c>
      <c r="AD6" s="91">
        <v>93045</v>
      </c>
      <c r="AE6" s="96">
        <v>389611</v>
      </c>
      <c r="AF6" s="91">
        <v>75246</v>
      </c>
      <c r="AG6" s="91">
        <v>76488</v>
      </c>
      <c r="AH6" s="91">
        <v>85486</v>
      </c>
      <c r="AI6" s="91">
        <v>97586</v>
      </c>
      <c r="AJ6" s="96">
        <v>334806</v>
      </c>
      <c r="AK6" s="91">
        <v>93770</v>
      </c>
      <c r="AL6" s="91">
        <v>105691</v>
      </c>
      <c r="AM6" s="91">
        <v>118491</v>
      </c>
      <c r="AN6" s="91">
        <v>110879</v>
      </c>
      <c r="AO6" s="96">
        <v>428831</v>
      </c>
      <c r="AP6" s="91">
        <v>103900</v>
      </c>
      <c r="AQ6" s="91">
        <v>80253</v>
      </c>
      <c r="AR6" s="91">
        <v>128159</v>
      </c>
      <c r="AS6" s="91">
        <v>148662</v>
      </c>
      <c r="AT6" s="96">
        <v>460974</v>
      </c>
      <c r="AU6" s="91">
        <v>171501</v>
      </c>
      <c r="AV6" s="91">
        <v>177035</v>
      </c>
      <c r="AW6" s="91">
        <v>181632</v>
      </c>
    </row>
    <row r="7" spans="1:49" ht="12.75" customHeight="1">
      <c r="A7" s="127" t="s">
        <v>193</v>
      </c>
      <c r="B7" s="109"/>
      <c r="C7" s="109"/>
      <c r="D7" s="109"/>
      <c r="E7" s="109"/>
      <c r="F7" s="96">
        <v>880787</v>
      </c>
      <c r="G7" s="109"/>
      <c r="H7" s="109"/>
      <c r="I7" s="109"/>
      <c r="J7" s="109"/>
      <c r="K7" s="96">
        <v>728166</v>
      </c>
      <c r="L7" s="109"/>
      <c r="M7" s="109"/>
      <c r="N7" s="109"/>
      <c r="O7" s="109"/>
      <c r="P7" s="96">
        <v>1008382</v>
      </c>
      <c r="Q7" s="109"/>
      <c r="R7" s="109"/>
      <c r="S7" s="109"/>
      <c r="T7" s="109"/>
      <c r="U7" s="96">
        <v>1347458</v>
      </c>
      <c r="V7" s="91">
        <v>318634</v>
      </c>
      <c r="W7" s="91">
        <v>433915</v>
      </c>
      <c r="X7" s="91">
        <v>502707</v>
      </c>
      <c r="Y7" s="91">
        <v>512118</v>
      </c>
      <c r="Z7" s="96">
        <v>1767374</v>
      </c>
      <c r="AA7" s="91">
        <f aca="true" t="shared" si="0" ref="AA7:AA18">AE7-AD7-AC7-AB7</f>
        <v>475932</v>
      </c>
      <c r="AB7" s="91">
        <v>640764</v>
      </c>
      <c r="AC7" s="91">
        <v>681430</v>
      </c>
      <c r="AD7" s="91">
        <v>533128</v>
      </c>
      <c r="AE7" s="96">
        <v>2331254</v>
      </c>
      <c r="AF7" s="91">
        <v>438547</v>
      </c>
      <c r="AG7" s="91">
        <v>539778</v>
      </c>
      <c r="AH7" s="91">
        <v>607818</v>
      </c>
      <c r="AI7" s="91">
        <v>704271</v>
      </c>
      <c r="AJ7" s="96">
        <v>2290414</v>
      </c>
      <c r="AK7" s="91">
        <v>715204</v>
      </c>
      <c r="AL7" s="91">
        <v>846986</v>
      </c>
      <c r="AM7" s="91">
        <v>879957</v>
      </c>
      <c r="AN7" s="91">
        <v>703425</v>
      </c>
      <c r="AO7" s="96">
        <v>3145572</v>
      </c>
      <c r="AP7" s="91">
        <v>504889</v>
      </c>
      <c r="AQ7" s="91">
        <v>606286</v>
      </c>
      <c r="AR7" s="91">
        <v>800071</v>
      </c>
      <c r="AS7" s="91">
        <v>817335</v>
      </c>
      <c r="AT7" s="96">
        <v>2728581</v>
      </c>
      <c r="AU7" s="91">
        <v>721850</v>
      </c>
      <c r="AV7" s="91">
        <v>888452</v>
      </c>
      <c r="AW7" s="91">
        <v>1034675</v>
      </c>
    </row>
    <row r="8" spans="1:49" ht="12.75" customHeight="1">
      <c r="A8" s="127" t="s">
        <v>466</v>
      </c>
      <c r="B8" s="109"/>
      <c r="C8" s="109"/>
      <c r="D8" s="109"/>
      <c r="E8" s="109"/>
      <c r="F8" s="96">
        <v>353898</v>
      </c>
      <c r="G8" s="109"/>
      <c r="H8" s="109"/>
      <c r="I8" s="109"/>
      <c r="J8" s="109"/>
      <c r="K8" s="96">
        <v>377636</v>
      </c>
      <c r="L8" s="109"/>
      <c r="M8" s="109"/>
      <c r="N8" s="109"/>
      <c r="O8" s="109"/>
      <c r="P8" s="96">
        <v>439104</v>
      </c>
      <c r="Q8" s="109"/>
      <c r="R8" s="109"/>
      <c r="S8" s="109"/>
      <c r="T8" s="109"/>
      <c r="U8" s="96">
        <v>541279</v>
      </c>
      <c r="V8" s="91">
        <v>242989</v>
      </c>
      <c r="W8" s="91">
        <v>101640</v>
      </c>
      <c r="X8" s="91">
        <v>83560</v>
      </c>
      <c r="Y8" s="91">
        <v>233572</v>
      </c>
      <c r="Z8" s="96">
        <v>661761</v>
      </c>
      <c r="AA8" s="91">
        <f t="shared" si="0"/>
        <v>317402</v>
      </c>
      <c r="AB8" s="91">
        <v>16185</v>
      </c>
      <c r="AC8" s="91">
        <v>16471</v>
      </c>
      <c r="AD8" s="91">
        <v>18137</v>
      </c>
      <c r="AE8" s="96">
        <v>368195</v>
      </c>
      <c r="AF8" s="91">
        <v>20389</v>
      </c>
      <c r="AG8" s="91">
        <v>16530</v>
      </c>
      <c r="AH8" s="91">
        <v>17641</v>
      </c>
      <c r="AI8" s="91">
        <v>36134</v>
      </c>
      <c r="AJ8" s="96">
        <v>90694</v>
      </c>
      <c r="AK8" s="91">
        <v>38739</v>
      </c>
      <c r="AL8" s="91">
        <v>37791</v>
      </c>
      <c r="AM8" s="91">
        <v>50716</v>
      </c>
      <c r="AN8" s="91">
        <v>72060</v>
      </c>
      <c r="AO8" s="96">
        <v>199306</v>
      </c>
      <c r="AP8" s="91">
        <v>94112</v>
      </c>
      <c r="AQ8" s="91">
        <v>39671</v>
      </c>
      <c r="AR8" s="91">
        <v>213020</v>
      </c>
      <c r="AS8" s="91">
        <v>166439</v>
      </c>
      <c r="AT8" s="96">
        <v>513242</v>
      </c>
      <c r="AU8" s="91">
        <v>143338</v>
      </c>
      <c r="AV8" s="91">
        <v>150507</v>
      </c>
      <c r="AW8" s="91">
        <v>134453</v>
      </c>
    </row>
    <row r="9" spans="1:49" ht="12.75" customHeight="1">
      <c r="A9" s="127" t="s">
        <v>60</v>
      </c>
      <c r="B9" s="109"/>
      <c r="C9" s="109"/>
      <c r="D9" s="109"/>
      <c r="E9" s="109"/>
      <c r="F9" s="96">
        <v>197936</v>
      </c>
      <c r="G9" s="109"/>
      <c r="H9" s="109"/>
      <c r="I9" s="109"/>
      <c r="J9" s="109"/>
      <c r="K9" s="96">
        <v>135322</v>
      </c>
      <c r="L9" s="109"/>
      <c r="M9" s="109"/>
      <c r="N9" s="109"/>
      <c r="O9" s="109"/>
      <c r="P9" s="96">
        <v>197068</v>
      </c>
      <c r="Q9" s="109"/>
      <c r="R9" s="109"/>
      <c r="S9" s="109"/>
      <c r="T9" s="109"/>
      <c r="U9" s="96">
        <v>246309</v>
      </c>
      <c r="V9" s="91">
        <v>77636</v>
      </c>
      <c r="W9" s="91">
        <v>86124</v>
      </c>
      <c r="X9" s="91">
        <v>84612</v>
      </c>
      <c r="Y9" s="91">
        <v>107325</v>
      </c>
      <c r="Z9" s="96">
        <v>355697</v>
      </c>
      <c r="AA9" s="91">
        <f t="shared" si="0"/>
        <v>109083</v>
      </c>
      <c r="AB9" s="91">
        <v>111208</v>
      </c>
      <c r="AC9" s="91">
        <v>113269</v>
      </c>
      <c r="AD9" s="91">
        <v>117688</v>
      </c>
      <c r="AE9" s="96">
        <v>451248</v>
      </c>
      <c r="AF9" s="91">
        <v>111768</v>
      </c>
      <c r="AG9" s="91">
        <v>125151</v>
      </c>
      <c r="AH9" s="91">
        <v>124969</v>
      </c>
      <c r="AI9" s="91">
        <v>135728</v>
      </c>
      <c r="AJ9" s="96">
        <v>497616</v>
      </c>
      <c r="AK9" s="91">
        <v>138460</v>
      </c>
      <c r="AL9" s="91">
        <v>116859</v>
      </c>
      <c r="AM9" s="91">
        <v>115808</v>
      </c>
      <c r="AN9" s="91">
        <v>99329</v>
      </c>
      <c r="AO9" s="96">
        <v>470456</v>
      </c>
      <c r="AP9" s="91">
        <v>83825</v>
      </c>
      <c r="AQ9" s="91">
        <v>81149</v>
      </c>
      <c r="AR9" s="91">
        <v>108848</v>
      </c>
      <c r="AS9" s="91">
        <v>114460</v>
      </c>
      <c r="AT9" s="96">
        <v>388282</v>
      </c>
      <c r="AU9" s="91">
        <v>119726</v>
      </c>
      <c r="AV9" s="91">
        <v>122258</v>
      </c>
      <c r="AW9" s="91">
        <v>146501</v>
      </c>
    </row>
    <row r="10" spans="1:49" ht="12.75" customHeight="1">
      <c r="A10" s="127" t="s">
        <v>195</v>
      </c>
      <c r="B10" s="109"/>
      <c r="C10" s="109"/>
      <c r="D10" s="109"/>
      <c r="E10" s="109"/>
      <c r="F10" s="96">
        <v>43463</v>
      </c>
      <c r="G10" s="109"/>
      <c r="H10" s="109"/>
      <c r="I10" s="109"/>
      <c r="J10" s="109"/>
      <c r="K10" s="96">
        <v>35228</v>
      </c>
      <c r="L10" s="109"/>
      <c r="M10" s="109"/>
      <c r="N10" s="109"/>
      <c r="O10" s="109"/>
      <c r="P10" s="96">
        <v>25060</v>
      </c>
      <c r="Q10" s="109"/>
      <c r="R10" s="109"/>
      <c r="S10" s="109"/>
      <c r="T10" s="109"/>
      <c r="U10" s="96">
        <v>93006</v>
      </c>
      <c r="V10" s="91">
        <v>15351</v>
      </c>
      <c r="W10" s="91">
        <v>20025</v>
      </c>
      <c r="X10" s="91">
        <v>21854</v>
      </c>
      <c r="Y10" s="91">
        <v>40028</v>
      </c>
      <c r="Z10" s="96">
        <v>97258</v>
      </c>
      <c r="AA10" s="91">
        <f t="shared" si="0"/>
        <v>17138</v>
      </c>
      <c r="AB10" s="91">
        <v>22454</v>
      </c>
      <c r="AC10" s="91">
        <v>22937</v>
      </c>
      <c r="AD10" s="91">
        <v>40505</v>
      </c>
      <c r="AE10" s="96">
        <v>103034</v>
      </c>
      <c r="AF10" s="91">
        <v>15419</v>
      </c>
      <c r="AG10" s="91">
        <v>21803</v>
      </c>
      <c r="AH10" s="91">
        <v>22823</v>
      </c>
      <c r="AI10" s="91">
        <v>42118</v>
      </c>
      <c r="AJ10" s="96">
        <v>102163</v>
      </c>
      <c r="AK10" s="91">
        <v>20521</v>
      </c>
      <c r="AL10" s="91">
        <v>36220</v>
      </c>
      <c r="AM10" s="91">
        <v>39950</v>
      </c>
      <c r="AN10" s="91">
        <v>51837</v>
      </c>
      <c r="AO10" s="96">
        <v>148528</v>
      </c>
      <c r="AP10" s="91">
        <v>34319</v>
      </c>
      <c r="AQ10" s="91">
        <v>39126</v>
      </c>
      <c r="AR10" s="91">
        <v>35178</v>
      </c>
      <c r="AS10" s="91">
        <v>56991</v>
      </c>
      <c r="AT10" s="96">
        <v>165614</v>
      </c>
      <c r="AU10" s="91">
        <v>27774</v>
      </c>
      <c r="AV10" s="91">
        <v>47520</v>
      </c>
      <c r="AW10" s="91">
        <v>42386</v>
      </c>
    </row>
    <row r="11" spans="1:49" ht="12.75" customHeight="1">
      <c r="A11" s="98" t="s">
        <v>456</v>
      </c>
      <c r="B11" s="109"/>
      <c r="C11" s="109"/>
      <c r="D11" s="109"/>
      <c r="E11" s="109"/>
      <c r="F11" s="100">
        <v>1641697</v>
      </c>
      <c r="G11" s="109"/>
      <c r="H11" s="109"/>
      <c r="I11" s="109"/>
      <c r="J11" s="109"/>
      <c r="K11" s="100">
        <v>1404370</v>
      </c>
      <c r="L11" s="109"/>
      <c r="M11" s="109"/>
      <c r="N11" s="109"/>
      <c r="O11" s="109"/>
      <c r="P11" s="100">
        <v>1821071</v>
      </c>
      <c r="Q11" s="109"/>
      <c r="R11" s="109"/>
      <c r="S11" s="109"/>
      <c r="T11" s="109"/>
      <c r="U11" s="100">
        <v>2436573</v>
      </c>
      <c r="V11" s="99">
        <v>711925</v>
      </c>
      <c r="W11" s="99">
        <v>706018</v>
      </c>
      <c r="X11" s="99">
        <v>772198</v>
      </c>
      <c r="Y11" s="99">
        <v>981446</v>
      </c>
      <c r="Z11" s="100">
        <v>3171587</v>
      </c>
      <c r="AA11" s="99">
        <f t="shared" si="0"/>
        <v>1019039</v>
      </c>
      <c r="AB11" s="99">
        <v>885014</v>
      </c>
      <c r="AC11" s="99">
        <v>936786</v>
      </c>
      <c r="AD11" s="99">
        <v>802503</v>
      </c>
      <c r="AE11" s="100">
        <v>3643342</v>
      </c>
      <c r="AF11" s="99">
        <v>661369</v>
      </c>
      <c r="AG11" s="99">
        <v>779750</v>
      </c>
      <c r="AH11" s="99">
        <v>858737</v>
      </c>
      <c r="AI11" s="99">
        <v>1015837</v>
      </c>
      <c r="AJ11" s="100">
        <v>3315693</v>
      </c>
      <c r="AK11" s="99">
        <v>1006694</v>
      </c>
      <c r="AL11" s="99">
        <v>1143547</v>
      </c>
      <c r="AM11" s="99">
        <v>1204922</v>
      </c>
      <c r="AN11" s="99">
        <v>1037530</v>
      </c>
      <c r="AO11" s="100">
        <v>4392693</v>
      </c>
      <c r="AP11" s="99">
        <v>821045</v>
      </c>
      <c r="AQ11" s="99">
        <v>846485</v>
      </c>
      <c r="AR11" s="99">
        <v>1285276</v>
      </c>
      <c r="AS11" s="99">
        <v>1303887</v>
      </c>
      <c r="AT11" s="100">
        <v>4256693</v>
      </c>
      <c r="AU11" s="99">
        <v>1184189</v>
      </c>
      <c r="AV11" s="99">
        <v>1385772</v>
      </c>
      <c r="AW11" s="99">
        <v>1539647</v>
      </c>
    </row>
    <row r="12" spans="1:49" ht="12.75" customHeight="1">
      <c r="A12" s="95" t="s">
        <v>197</v>
      </c>
      <c r="B12" s="109"/>
      <c r="C12" s="109"/>
      <c r="D12" s="109"/>
      <c r="E12" s="109"/>
      <c r="F12" s="96">
        <v>-466928</v>
      </c>
      <c r="G12" s="109"/>
      <c r="H12" s="109"/>
      <c r="I12" s="109"/>
      <c r="J12" s="109"/>
      <c r="K12" s="96">
        <v>-244713</v>
      </c>
      <c r="L12" s="109"/>
      <c r="M12" s="109"/>
      <c r="N12" s="109"/>
      <c r="O12" s="109"/>
      <c r="P12" s="96">
        <v>-317033</v>
      </c>
      <c r="Q12" s="109"/>
      <c r="R12" s="109"/>
      <c r="S12" s="109"/>
      <c r="T12" s="109"/>
      <c r="U12" s="96">
        <v>-480743</v>
      </c>
      <c r="V12" s="91">
        <v>-140696</v>
      </c>
      <c r="W12" s="91">
        <v>-160964</v>
      </c>
      <c r="X12" s="91">
        <v>-186439</v>
      </c>
      <c r="Y12" s="91">
        <v>-228324</v>
      </c>
      <c r="Z12" s="96">
        <v>-716423</v>
      </c>
      <c r="AA12" s="91">
        <f t="shared" si="0"/>
        <v>-220370</v>
      </c>
      <c r="AB12" s="91">
        <v>-182845</v>
      </c>
      <c r="AC12" s="91">
        <v>-174479</v>
      </c>
      <c r="AD12" s="91">
        <v>-174587</v>
      </c>
      <c r="AE12" s="96">
        <v>-752281</v>
      </c>
      <c r="AF12" s="91">
        <v>-145533</v>
      </c>
      <c r="AG12" s="91">
        <v>-173194</v>
      </c>
      <c r="AH12" s="91">
        <v>-173604</v>
      </c>
      <c r="AI12" s="91">
        <v>-229411</v>
      </c>
      <c r="AJ12" s="96">
        <v>-721742</v>
      </c>
      <c r="AK12" s="91">
        <v>-220566</v>
      </c>
      <c r="AL12" s="91">
        <v>-223080</v>
      </c>
      <c r="AM12" s="91">
        <v>-228463</v>
      </c>
      <c r="AN12" s="91">
        <v>-185500</v>
      </c>
      <c r="AO12" s="96">
        <v>-857609</v>
      </c>
      <c r="AP12" s="91">
        <v>-188470</v>
      </c>
      <c r="AQ12" s="91">
        <v>-147912</v>
      </c>
      <c r="AR12" s="91">
        <v>-363282</v>
      </c>
      <c r="AS12" s="91">
        <v>-323584</v>
      </c>
      <c r="AT12" s="96">
        <v>-1023248</v>
      </c>
      <c r="AU12" s="91">
        <v>-317965</v>
      </c>
      <c r="AV12" s="91">
        <v>-337365</v>
      </c>
      <c r="AW12" s="91">
        <v>-357713</v>
      </c>
    </row>
    <row r="13" spans="1:49" ht="12.75" customHeight="1">
      <c r="A13" s="95" t="s">
        <v>198</v>
      </c>
      <c r="B13" s="109"/>
      <c r="C13" s="109"/>
      <c r="D13" s="109"/>
      <c r="E13" s="109"/>
      <c r="F13" s="96">
        <v>-159444</v>
      </c>
      <c r="G13" s="109"/>
      <c r="H13" s="109"/>
      <c r="I13" s="109"/>
      <c r="J13" s="109"/>
      <c r="K13" s="96">
        <v>-123532</v>
      </c>
      <c r="L13" s="109"/>
      <c r="M13" s="109"/>
      <c r="N13" s="109"/>
      <c r="O13" s="109"/>
      <c r="P13" s="96">
        <v>-141170</v>
      </c>
      <c r="Q13" s="109"/>
      <c r="R13" s="109"/>
      <c r="S13" s="109"/>
      <c r="T13" s="109"/>
      <c r="U13" s="96">
        <v>-168193</v>
      </c>
      <c r="V13" s="91">
        <v>-53588</v>
      </c>
      <c r="W13" s="91">
        <v>-55878</v>
      </c>
      <c r="X13" s="91">
        <v>-70651</v>
      </c>
      <c r="Y13" s="91">
        <v>-78730</v>
      </c>
      <c r="Z13" s="96">
        <v>-258847</v>
      </c>
      <c r="AA13" s="91">
        <f t="shared" si="0"/>
        <v>-91139</v>
      </c>
      <c r="AB13" s="91">
        <v>-45974</v>
      </c>
      <c r="AC13" s="91">
        <v>-50173</v>
      </c>
      <c r="AD13" s="91">
        <v>-39975</v>
      </c>
      <c r="AE13" s="96">
        <v>-227261</v>
      </c>
      <c r="AF13" s="91">
        <v>-34306</v>
      </c>
      <c r="AG13" s="91">
        <v>-37046</v>
      </c>
      <c r="AH13" s="91">
        <v>-39889</v>
      </c>
      <c r="AI13" s="91">
        <v>-44761</v>
      </c>
      <c r="AJ13" s="96">
        <v>-156002</v>
      </c>
      <c r="AK13" s="91">
        <v>-48525</v>
      </c>
      <c r="AL13" s="91">
        <v>-56044</v>
      </c>
      <c r="AM13" s="91">
        <v>-46535</v>
      </c>
      <c r="AN13" s="91">
        <v>-40370</v>
      </c>
      <c r="AO13" s="96">
        <v>-191474</v>
      </c>
      <c r="AP13" s="91">
        <v>-46354</v>
      </c>
      <c r="AQ13" s="91">
        <v>-23712</v>
      </c>
      <c r="AR13" s="91">
        <v>-53731</v>
      </c>
      <c r="AS13" s="91">
        <v>-64475</v>
      </c>
      <c r="AT13" s="96">
        <v>-188272</v>
      </c>
      <c r="AU13" s="91">
        <v>-55747</v>
      </c>
      <c r="AV13" s="91">
        <v>-64715</v>
      </c>
      <c r="AW13" s="91">
        <v>-61845</v>
      </c>
    </row>
    <row r="14" spans="1:49" ht="12.75" customHeight="1">
      <c r="A14" s="95" t="s">
        <v>199</v>
      </c>
      <c r="B14" s="109"/>
      <c r="C14" s="109"/>
      <c r="D14" s="109"/>
      <c r="E14" s="109"/>
      <c r="F14" s="96">
        <v>-209476</v>
      </c>
      <c r="G14" s="109"/>
      <c r="H14" s="109"/>
      <c r="I14" s="109"/>
      <c r="J14" s="109"/>
      <c r="K14" s="96">
        <v>-75280</v>
      </c>
      <c r="L14" s="109"/>
      <c r="M14" s="109"/>
      <c r="N14" s="109"/>
      <c r="O14" s="109"/>
      <c r="P14" s="96">
        <v>-117743</v>
      </c>
      <c r="Q14" s="109"/>
      <c r="R14" s="109"/>
      <c r="S14" s="109"/>
      <c r="T14" s="109"/>
      <c r="U14" s="96">
        <v>-164352</v>
      </c>
      <c r="V14" s="91">
        <v>-51767</v>
      </c>
      <c r="W14" s="91">
        <v>-61056</v>
      </c>
      <c r="X14" s="91">
        <v>-71837</v>
      </c>
      <c r="Y14" s="91">
        <v>-82802</v>
      </c>
      <c r="Z14" s="96">
        <v>-267462</v>
      </c>
      <c r="AA14" s="91">
        <f t="shared" si="0"/>
        <v>-82210</v>
      </c>
      <c r="AB14" s="91">
        <v>-90328</v>
      </c>
      <c r="AC14" s="91">
        <v>-78247</v>
      </c>
      <c r="AD14" s="91">
        <v>-73606</v>
      </c>
      <c r="AE14" s="96">
        <v>-324391</v>
      </c>
      <c r="AF14" s="91">
        <v>-75768</v>
      </c>
      <c r="AG14" s="91">
        <v>-89307</v>
      </c>
      <c r="AH14" s="91">
        <v>-87789</v>
      </c>
      <c r="AI14" s="91">
        <v>-105260</v>
      </c>
      <c r="AJ14" s="96">
        <v>-358124</v>
      </c>
      <c r="AK14" s="91">
        <v>-112598</v>
      </c>
      <c r="AL14" s="91">
        <v>-97592</v>
      </c>
      <c r="AM14" s="91">
        <v>-101230</v>
      </c>
      <c r="AN14" s="91">
        <v>-65680</v>
      </c>
      <c r="AO14" s="96">
        <v>-377100</v>
      </c>
      <c r="AP14" s="91">
        <v>-70463</v>
      </c>
      <c r="AQ14" s="91">
        <v>-61253</v>
      </c>
      <c r="AR14" s="91">
        <v>-91881</v>
      </c>
      <c r="AS14" s="91">
        <v>-100789</v>
      </c>
      <c r="AT14" s="96">
        <v>-324386</v>
      </c>
      <c r="AU14" s="91">
        <v>-114182</v>
      </c>
      <c r="AV14" s="91">
        <v>-111795</v>
      </c>
      <c r="AW14" s="91">
        <v>-127739</v>
      </c>
    </row>
    <row r="15" spans="1:49" ht="12.75" customHeight="1">
      <c r="A15" s="95" t="s">
        <v>200</v>
      </c>
      <c r="B15" s="109"/>
      <c r="C15" s="109"/>
      <c r="D15" s="109"/>
      <c r="E15" s="109"/>
      <c r="F15" s="96">
        <v>-24869</v>
      </c>
      <c r="G15" s="109"/>
      <c r="H15" s="109"/>
      <c r="I15" s="109"/>
      <c r="J15" s="109"/>
      <c r="K15" s="96">
        <v>-17997</v>
      </c>
      <c r="L15" s="109"/>
      <c r="M15" s="109"/>
      <c r="N15" s="109"/>
      <c r="O15" s="109"/>
      <c r="P15" s="96">
        <v>-8942</v>
      </c>
      <c r="Q15" s="109"/>
      <c r="R15" s="109"/>
      <c r="S15" s="109"/>
      <c r="T15" s="109"/>
      <c r="U15" s="96">
        <v>-10935</v>
      </c>
      <c r="V15" s="91">
        <v>-4143</v>
      </c>
      <c r="W15" s="91">
        <v>-5028</v>
      </c>
      <c r="X15" s="91">
        <v>-4754</v>
      </c>
      <c r="Y15" s="91">
        <v>-6505</v>
      </c>
      <c r="Z15" s="96">
        <v>-20430</v>
      </c>
      <c r="AA15" s="91">
        <f t="shared" si="0"/>
        <v>-7786</v>
      </c>
      <c r="AB15" s="91">
        <v>-363</v>
      </c>
      <c r="AC15" s="91">
        <v>-27</v>
      </c>
      <c r="AD15" s="91">
        <v>-85</v>
      </c>
      <c r="AE15" s="96">
        <v>-8261</v>
      </c>
      <c r="AF15" s="91">
        <v>-85</v>
      </c>
      <c r="AG15" s="91">
        <v>-42</v>
      </c>
      <c r="AH15" s="91">
        <v>-36</v>
      </c>
      <c r="AI15" s="91">
        <v>-12287</v>
      </c>
      <c r="AJ15" s="96">
        <v>-12450</v>
      </c>
      <c r="AK15" s="91">
        <v>-8692</v>
      </c>
      <c r="AL15" s="91">
        <v>-8497</v>
      </c>
      <c r="AM15" s="91">
        <v>-17223</v>
      </c>
      <c r="AN15" s="91">
        <v>-18986</v>
      </c>
      <c r="AO15" s="96">
        <v>-53398</v>
      </c>
      <c r="AP15" s="91">
        <v>-18465</v>
      </c>
      <c r="AQ15" s="91">
        <v>-12842</v>
      </c>
      <c r="AR15" s="91">
        <v>-161377</v>
      </c>
      <c r="AS15" s="91">
        <v>-84822</v>
      </c>
      <c r="AT15" s="96">
        <v>-277506</v>
      </c>
      <c r="AU15" s="91">
        <v>-93360</v>
      </c>
      <c r="AV15" s="91">
        <v>-89108</v>
      </c>
      <c r="AW15" s="91">
        <v>-100012</v>
      </c>
    </row>
    <row r="16" spans="1:49" ht="12.75" customHeight="1">
      <c r="A16" s="95" t="s">
        <v>201</v>
      </c>
      <c r="B16" s="109"/>
      <c r="C16" s="109"/>
      <c r="D16" s="109"/>
      <c r="E16" s="109"/>
      <c r="F16" s="96">
        <v>-58795</v>
      </c>
      <c r="G16" s="109"/>
      <c r="H16" s="109"/>
      <c r="I16" s="109"/>
      <c r="J16" s="109"/>
      <c r="K16" s="96">
        <v>-12308</v>
      </c>
      <c r="L16" s="109"/>
      <c r="M16" s="109"/>
      <c r="N16" s="109"/>
      <c r="O16" s="109"/>
      <c r="P16" s="96">
        <v>-28062</v>
      </c>
      <c r="Q16" s="109"/>
      <c r="R16" s="109"/>
      <c r="S16" s="109"/>
      <c r="T16" s="109"/>
      <c r="U16" s="96">
        <v>-48770</v>
      </c>
      <c r="V16" s="91">
        <v>-17183</v>
      </c>
      <c r="W16" s="91">
        <v>-19701</v>
      </c>
      <c r="X16" s="91">
        <v>-19741</v>
      </c>
      <c r="Y16" s="91">
        <v>-23111</v>
      </c>
      <c r="Z16" s="96">
        <v>-79736</v>
      </c>
      <c r="AA16" s="91">
        <f t="shared" si="0"/>
        <v>-23527</v>
      </c>
      <c r="AB16" s="91">
        <v>-24601</v>
      </c>
      <c r="AC16" s="91">
        <v>-24190</v>
      </c>
      <c r="AD16" s="91">
        <v>-23074</v>
      </c>
      <c r="AE16" s="96">
        <v>-95392</v>
      </c>
      <c r="AF16" s="91">
        <v>-21932</v>
      </c>
      <c r="AG16" s="91">
        <v>-26492</v>
      </c>
      <c r="AH16" s="91">
        <v>-24751</v>
      </c>
      <c r="AI16" s="91">
        <v>-26260</v>
      </c>
      <c r="AJ16" s="96">
        <v>-99435</v>
      </c>
      <c r="AK16" s="91">
        <v>-31610</v>
      </c>
      <c r="AL16" s="91">
        <v>-26067</v>
      </c>
      <c r="AM16" s="91">
        <v>-27369</v>
      </c>
      <c r="AN16" s="91">
        <v>-19320</v>
      </c>
      <c r="AO16" s="96">
        <v>-104366</v>
      </c>
      <c r="AP16" s="91">
        <v>-21053</v>
      </c>
      <c r="AQ16" s="91">
        <v>-19897</v>
      </c>
      <c r="AR16" s="91">
        <v>-28871</v>
      </c>
      <c r="AS16" s="91">
        <v>-29331</v>
      </c>
      <c r="AT16" s="96">
        <v>-99152</v>
      </c>
      <c r="AU16" s="91">
        <v>-32257</v>
      </c>
      <c r="AV16" s="91">
        <v>-20376</v>
      </c>
      <c r="AW16" s="91">
        <v>-45450</v>
      </c>
    </row>
    <row r="17" spans="1:49" ht="12.75" customHeight="1">
      <c r="A17" s="95" t="s">
        <v>202</v>
      </c>
      <c r="B17" s="109"/>
      <c r="C17" s="109"/>
      <c r="D17" s="109"/>
      <c r="E17" s="109"/>
      <c r="F17" s="96">
        <v>-14344</v>
      </c>
      <c r="G17" s="109"/>
      <c r="H17" s="109"/>
      <c r="I17" s="109"/>
      <c r="J17" s="109"/>
      <c r="K17" s="96">
        <v>-15596</v>
      </c>
      <c r="L17" s="109"/>
      <c r="M17" s="109"/>
      <c r="N17" s="109"/>
      <c r="O17" s="109"/>
      <c r="P17" s="96">
        <v>-21116</v>
      </c>
      <c r="Q17" s="109"/>
      <c r="R17" s="109"/>
      <c r="S17" s="109"/>
      <c r="T17" s="109"/>
      <c r="U17" s="96">
        <v>-88493</v>
      </c>
      <c r="V17" s="91">
        <v>-14015</v>
      </c>
      <c r="W17" s="91">
        <v>-19301</v>
      </c>
      <c r="X17" s="91">
        <v>-19456</v>
      </c>
      <c r="Y17" s="91">
        <v>-37176</v>
      </c>
      <c r="Z17" s="96">
        <v>-89948</v>
      </c>
      <c r="AA17" s="91">
        <f t="shared" si="0"/>
        <v>-15708</v>
      </c>
      <c r="AB17" s="91">
        <v>-21579</v>
      </c>
      <c r="AC17" s="91">
        <v>-21842</v>
      </c>
      <c r="AD17" s="91">
        <v>-37847</v>
      </c>
      <c r="AE17" s="96">
        <v>-96976</v>
      </c>
      <c r="AF17" s="91">
        <v>-13442</v>
      </c>
      <c r="AG17" s="91">
        <v>-20307</v>
      </c>
      <c r="AH17" s="91">
        <v>-21139</v>
      </c>
      <c r="AI17" s="91">
        <v>-40843</v>
      </c>
      <c r="AJ17" s="96">
        <v>-95731</v>
      </c>
      <c r="AK17" s="91">
        <v>-19141</v>
      </c>
      <c r="AL17" s="91">
        <v>-34880</v>
      </c>
      <c r="AM17" s="91">
        <v>-36106</v>
      </c>
      <c r="AN17" s="91">
        <v>-41144</v>
      </c>
      <c r="AO17" s="96">
        <v>-131271</v>
      </c>
      <c r="AP17" s="91">
        <v>-32135</v>
      </c>
      <c r="AQ17" s="91">
        <v>-30208</v>
      </c>
      <c r="AR17" s="91">
        <v>-27422</v>
      </c>
      <c r="AS17" s="91">
        <v>-44167</v>
      </c>
      <c r="AT17" s="96">
        <v>-133932</v>
      </c>
      <c r="AU17" s="91">
        <v>-22419</v>
      </c>
      <c r="AV17" s="91">
        <v>-51371</v>
      </c>
      <c r="AW17" s="91">
        <v>-22667</v>
      </c>
    </row>
    <row r="18" spans="1:49" ht="12.75" customHeight="1">
      <c r="A18" s="107" t="s">
        <v>457</v>
      </c>
      <c r="B18" s="109"/>
      <c r="C18" s="109"/>
      <c r="D18" s="109"/>
      <c r="E18" s="109"/>
      <c r="F18" s="100">
        <v>1174769</v>
      </c>
      <c r="G18" s="109"/>
      <c r="H18" s="109"/>
      <c r="I18" s="109"/>
      <c r="J18" s="109"/>
      <c r="K18" s="100">
        <v>1159657</v>
      </c>
      <c r="L18" s="109"/>
      <c r="M18" s="109"/>
      <c r="N18" s="109"/>
      <c r="O18" s="109"/>
      <c r="P18" s="100">
        <v>1504038</v>
      </c>
      <c r="Q18" s="109"/>
      <c r="R18" s="109"/>
      <c r="S18" s="109"/>
      <c r="T18" s="109"/>
      <c r="U18" s="100">
        <v>1955830</v>
      </c>
      <c r="V18" s="99">
        <v>571229</v>
      </c>
      <c r="W18" s="99">
        <v>545054</v>
      </c>
      <c r="X18" s="99">
        <v>585759</v>
      </c>
      <c r="Y18" s="99">
        <v>753122</v>
      </c>
      <c r="Z18" s="100">
        <v>2455164</v>
      </c>
      <c r="AA18" s="99">
        <f t="shared" si="0"/>
        <v>798669</v>
      </c>
      <c r="AB18" s="99">
        <v>702169</v>
      </c>
      <c r="AC18" s="99">
        <v>762307</v>
      </c>
      <c r="AD18" s="99">
        <v>627916</v>
      </c>
      <c r="AE18" s="100">
        <v>2891061</v>
      </c>
      <c r="AF18" s="99">
        <v>515836</v>
      </c>
      <c r="AG18" s="99">
        <v>606556</v>
      </c>
      <c r="AH18" s="99">
        <v>685133</v>
      </c>
      <c r="AI18" s="99">
        <v>786426</v>
      </c>
      <c r="AJ18" s="100">
        <v>2593951</v>
      </c>
      <c r="AK18" s="99">
        <v>786128</v>
      </c>
      <c r="AL18" s="99">
        <v>920467</v>
      </c>
      <c r="AM18" s="99">
        <v>976459</v>
      </c>
      <c r="AN18" s="99">
        <v>852030</v>
      </c>
      <c r="AO18" s="100">
        <v>3535084</v>
      </c>
      <c r="AP18" s="99">
        <v>632575</v>
      </c>
      <c r="AQ18" s="99">
        <v>698573</v>
      </c>
      <c r="AR18" s="99">
        <v>921994</v>
      </c>
      <c r="AS18" s="99">
        <v>980303</v>
      </c>
      <c r="AT18" s="100">
        <v>3233445</v>
      </c>
      <c r="AU18" s="99">
        <v>866224</v>
      </c>
      <c r="AV18" s="99">
        <v>1048407</v>
      </c>
      <c r="AW18" s="99">
        <v>1181934</v>
      </c>
    </row>
    <row r="19" spans="1:49" ht="12.75" customHeight="1">
      <c r="A19" s="127" t="s">
        <v>473</v>
      </c>
      <c r="B19" s="109"/>
      <c r="C19" s="109"/>
      <c r="D19" s="109"/>
      <c r="E19" s="109"/>
      <c r="F19" s="100"/>
      <c r="G19" s="109"/>
      <c r="H19" s="109"/>
      <c r="I19" s="109"/>
      <c r="J19" s="109"/>
      <c r="K19" s="100"/>
      <c r="L19" s="109"/>
      <c r="M19" s="109"/>
      <c r="N19" s="109"/>
      <c r="O19" s="109"/>
      <c r="P19" s="100"/>
      <c r="Q19" s="109"/>
      <c r="R19" s="109"/>
      <c r="S19" s="109"/>
      <c r="T19" s="109"/>
      <c r="U19" s="100"/>
      <c r="V19" s="99"/>
      <c r="W19" s="99"/>
      <c r="X19" s="99"/>
      <c r="Y19" s="99"/>
      <c r="Z19" s="100"/>
      <c r="AA19" s="99"/>
      <c r="AB19" s="99"/>
      <c r="AC19" s="99"/>
      <c r="AD19" s="99"/>
      <c r="AE19" s="100"/>
      <c r="AF19" s="99"/>
      <c r="AG19" s="99"/>
      <c r="AH19" s="99"/>
      <c r="AI19" s="99"/>
      <c r="AJ19" s="100"/>
      <c r="AK19" s="99"/>
      <c r="AL19" s="99"/>
      <c r="AM19" s="99"/>
      <c r="AN19" s="99"/>
      <c r="AO19" s="100"/>
      <c r="AP19" s="99"/>
      <c r="AQ19" s="99"/>
      <c r="AR19" s="91">
        <v>29111</v>
      </c>
      <c r="AS19" s="99">
        <v>18890</v>
      </c>
      <c r="AT19" s="100">
        <v>28999</v>
      </c>
      <c r="AU19" s="99">
        <v>9916</v>
      </c>
      <c r="AV19" s="99">
        <v>5440</v>
      </c>
      <c r="AW19" s="99">
        <v>7919</v>
      </c>
    </row>
    <row r="20" spans="1:49" ht="12.75" customHeight="1">
      <c r="A20" s="107" t="s">
        <v>203</v>
      </c>
      <c r="B20" s="109"/>
      <c r="C20" s="109"/>
      <c r="D20" s="109"/>
      <c r="E20" s="109"/>
      <c r="F20" s="100">
        <v>1174769</v>
      </c>
      <c r="G20" s="109"/>
      <c r="H20" s="109"/>
      <c r="I20" s="109"/>
      <c r="J20" s="109"/>
      <c r="K20" s="100">
        <v>1159657</v>
      </c>
      <c r="L20" s="109"/>
      <c r="M20" s="109"/>
      <c r="N20" s="109"/>
      <c r="O20" s="109"/>
      <c r="P20" s="100">
        <v>1504038</v>
      </c>
      <c r="Q20" s="109"/>
      <c r="R20" s="109"/>
      <c r="S20" s="109"/>
      <c r="T20" s="109"/>
      <c r="U20" s="100">
        <v>1955830</v>
      </c>
      <c r="V20" s="99">
        <v>571229</v>
      </c>
      <c r="W20" s="99">
        <v>545054</v>
      </c>
      <c r="X20" s="99">
        <v>585759</v>
      </c>
      <c r="Y20" s="99">
        <v>753122</v>
      </c>
      <c r="Z20" s="100">
        <v>2455164</v>
      </c>
      <c r="AA20" s="99">
        <f>AE20-AD20-AC20-AB20</f>
        <v>798669</v>
      </c>
      <c r="AB20" s="99">
        <v>702169</v>
      </c>
      <c r="AC20" s="99">
        <v>762307</v>
      </c>
      <c r="AD20" s="99">
        <v>627916</v>
      </c>
      <c r="AE20" s="100">
        <v>2891061</v>
      </c>
      <c r="AF20" s="99">
        <v>515836</v>
      </c>
      <c r="AG20" s="99">
        <v>606556</v>
      </c>
      <c r="AH20" s="99">
        <v>685133</v>
      </c>
      <c r="AI20" s="99">
        <v>786426</v>
      </c>
      <c r="AJ20" s="100">
        <v>2593951</v>
      </c>
      <c r="AK20" s="99">
        <v>786128</v>
      </c>
      <c r="AL20" s="99">
        <v>920467</v>
      </c>
      <c r="AM20" s="99">
        <v>976459</v>
      </c>
      <c r="AN20" s="99">
        <v>852030</v>
      </c>
      <c r="AO20" s="100">
        <v>3535084</v>
      </c>
      <c r="AP20" s="99">
        <v>632575</v>
      </c>
      <c r="AQ20" s="99">
        <v>698573</v>
      </c>
      <c r="AR20" s="99">
        <v>951105</v>
      </c>
      <c r="AS20" s="99">
        <v>999193</v>
      </c>
      <c r="AT20" s="100">
        <v>3262444</v>
      </c>
      <c r="AU20" s="99">
        <v>876140</v>
      </c>
      <c r="AV20" s="99">
        <v>1053847</v>
      </c>
      <c r="AW20" s="99">
        <v>1189853</v>
      </c>
    </row>
    <row r="21" spans="1:49" ht="12.75" customHeight="1">
      <c r="A21" s="134" t="s">
        <v>490</v>
      </c>
      <c r="F21" s="119"/>
      <c r="K21" s="119"/>
      <c r="P21" s="119"/>
      <c r="U21" s="119"/>
      <c r="V21" s="119"/>
      <c r="W21" s="119"/>
      <c r="X21" s="119"/>
      <c r="Y21" s="119"/>
      <c r="Z21" s="119"/>
      <c r="AA21" s="119"/>
      <c r="AB21" s="119"/>
      <c r="AC21" s="119"/>
      <c r="AD21" s="119"/>
      <c r="AE21" s="119"/>
      <c r="AF21" s="119"/>
      <c r="AG21" s="119"/>
      <c r="AH21" s="119"/>
      <c r="AI21" s="119"/>
      <c r="AJ21" s="119"/>
      <c r="AK21" s="119"/>
      <c r="AL21" s="119"/>
      <c r="AP21" s="119"/>
      <c r="AQ21" s="119"/>
      <c r="AU21" s="119"/>
      <c r="AV21" s="119"/>
      <c r="AW21" s="119"/>
    </row>
    <row r="22" ht="12.75"/>
    <row r="23" spans="1:49" ht="12.75">
      <c r="A23" s="92" t="s">
        <v>406</v>
      </c>
      <c r="B23" s="93" t="s">
        <v>0</v>
      </c>
      <c r="C23" s="93" t="s">
        <v>1</v>
      </c>
      <c r="D23" s="93" t="s">
        <v>2</v>
      </c>
      <c r="E23" s="93" t="s">
        <v>3</v>
      </c>
      <c r="F23" s="93" t="s">
        <v>4</v>
      </c>
      <c r="G23" s="93" t="s">
        <v>10</v>
      </c>
      <c r="H23" s="93" t="s">
        <v>11</v>
      </c>
      <c r="I23" s="93" t="s">
        <v>12</v>
      </c>
      <c r="J23" s="93" t="s">
        <v>13</v>
      </c>
      <c r="K23" s="93" t="s">
        <v>14</v>
      </c>
      <c r="L23" s="93" t="s">
        <v>15</v>
      </c>
      <c r="M23" s="93" t="s">
        <v>16</v>
      </c>
      <c r="N23" s="93" t="s">
        <v>17</v>
      </c>
      <c r="O23" s="93" t="s">
        <v>18</v>
      </c>
      <c r="P23" s="93" t="s">
        <v>19</v>
      </c>
      <c r="Q23" s="93" t="s">
        <v>20</v>
      </c>
      <c r="R23" s="93" t="s">
        <v>21</v>
      </c>
      <c r="S23" s="93" t="s">
        <v>22</v>
      </c>
      <c r="T23" s="93" t="s">
        <v>23</v>
      </c>
      <c r="U23" s="93" t="s">
        <v>24</v>
      </c>
      <c r="V23" s="93" t="s">
        <v>25</v>
      </c>
      <c r="W23" s="93" t="s">
        <v>26</v>
      </c>
      <c r="X23" s="93" t="s">
        <v>27</v>
      </c>
      <c r="Y23" s="93" t="s">
        <v>28</v>
      </c>
      <c r="Z23" s="93" t="s">
        <v>29</v>
      </c>
      <c r="AA23" s="93" t="s">
        <v>30</v>
      </c>
      <c r="AB23" s="93" t="s">
        <v>31</v>
      </c>
      <c r="AC23" s="93" t="s">
        <v>32</v>
      </c>
      <c r="AD23" s="93" t="s">
        <v>275</v>
      </c>
      <c r="AE23" s="93" t="s">
        <v>276</v>
      </c>
      <c r="AF23" s="93" t="s">
        <v>278</v>
      </c>
      <c r="AG23" s="93" t="s">
        <v>280</v>
      </c>
      <c r="AH23" s="93" t="s">
        <v>287</v>
      </c>
      <c r="AI23" s="123" t="s">
        <v>289</v>
      </c>
      <c r="AJ23" s="123" t="s">
        <v>290</v>
      </c>
      <c r="AK23" s="123" t="s">
        <v>299</v>
      </c>
      <c r="AL23" s="123" t="s">
        <v>300</v>
      </c>
      <c r="AM23" s="123" t="s">
        <v>301</v>
      </c>
      <c r="AN23" s="123" t="s">
        <v>302</v>
      </c>
      <c r="AO23" s="123" t="s">
        <v>303</v>
      </c>
      <c r="AP23" s="123" t="s">
        <v>341</v>
      </c>
      <c r="AQ23" s="123" t="s">
        <v>342</v>
      </c>
      <c r="AR23" s="123" t="s">
        <v>343</v>
      </c>
      <c r="AS23" s="123" t="s">
        <v>344</v>
      </c>
      <c r="AT23" s="123" t="s">
        <v>345</v>
      </c>
      <c r="AU23" s="123" t="s">
        <v>491</v>
      </c>
      <c r="AV23" s="123" t="s">
        <v>494</v>
      </c>
      <c r="AW23" s="123" t="s">
        <v>496</v>
      </c>
    </row>
    <row r="24" spans="1:49" ht="12.75">
      <c r="A24" s="124"/>
      <c r="B24" s="125"/>
      <c r="C24" s="125"/>
      <c r="D24" s="125"/>
      <c r="E24" s="125"/>
      <c r="F24" s="125"/>
      <c r="G24" s="125"/>
      <c r="H24" s="125"/>
      <c r="I24" s="125"/>
      <c r="J24" s="125"/>
      <c r="K24" s="125"/>
      <c r="L24" s="125"/>
      <c r="M24" s="125"/>
      <c r="N24" s="125"/>
      <c r="O24" s="125"/>
      <c r="P24" s="125"/>
      <c r="Q24" s="125"/>
      <c r="R24" s="125"/>
      <c r="S24" s="125"/>
      <c r="T24" s="125"/>
      <c r="U24" s="125"/>
      <c r="V24" s="125"/>
      <c r="W24" s="125"/>
      <c r="X24" s="125"/>
      <c r="Y24" s="125"/>
      <c r="Z24" s="125"/>
      <c r="AA24" s="125"/>
      <c r="AB24" s="125"/>
      <c r="AC24" s="125"/>
      <c r="AD24" s="125"/>
      <c r="AE24" s="125"/>
      <c r="AF24" s="125"/>
      <c r="AG24" s="125"/>
      <c r="AH24" s="125"/>
      <c r="AI24" s="126"/>
      <c r="AJ24" s="126"/>
      <c r="AK24" s="126"/>
      <c r="AL24" s="126"/>
      <c r="AM24" s="126"/>
      <c r="AN24" s="126"/>
      <c r="AO24" s="126"/>
      <c r="AP24" s="126"/>
      <c r="AQ24" s="126"/>
      <c r="AR24" s="126"/>
      <c r="AS24" s="126"/>
      <c r="AT24" s="126"/>
      <c r="AU24" s="126"/>
      <c r="AV24" s="126"/>
      <c r="AW24" s="126"/>
    </row>
    <row r="25" spans="1:49" ht="12.75">
      <c r="A25" s="127" t="s">
        <v>192</v>
      </c>
      <c r="B25" s="91">
        <v>2166</v>
      </c>
      <c r="C25" s="91">
        <v>1552</v>
      </c>
      <c r="D25" s="91">
        <v>969</v>
      </c>
      <c r="E25" s="91">
        <v>1482</v>
      </c>
      <c r="F25" s="96">
        <v>6169</v>
      </c>
      <c r="G25" s="91">
        <v>936</v>
      </c>
      <c r="H25" s="91">
        <v>1793</v>
      </c>
      <c r="I25" s="91">
        <v>392</v>
      </c>
      <c r="J25" s="91">
        <v>1365</v>
      </c>
      <c r="K25" s="96">
        <v>4486</v>
      </c>
      <c r="L25" s="91">
        <v>273</v>
      </c>
      <c r="M25" s="91">
        <v>6763</v>
      </c>
      <c r="N25" s="91">
        <v>-5426</v>
      </c>
      <c r="O25" s="91">
        <v>8677</v>
      </c>
      <c r="P25" s="96">
        <v>10287</v>
      </c>
      <c r="Q25" s="91">
        <v>6136</v>
      </c>
      <c r="R25" s="91">
        <v>9318</v>
      </c>
      <c r="S25" s="91">
        <v>12750</v>
      </c>
      <c r="T25" s="91">
        <v>12124</v>
      </c>
      <c r="U25" s="96">
        <v>40328</v>
      </c>
      <c r="V25" s="109"/>
      <c r="W25" s="109"/>
      <c r="X25" s="109"/>
      <c r="Y25" s="109"/>
      <c r="Z25" s="109"/>
      <c r="AA25" s="109"/>
      <c r="AB25" s="109"/>
      <c r="AC25" s="109"/>
      <c r="AD25" s="109"/>
      <c r="AE25" s="109"/>
      <c r="AF25" s="109"/>
      <c r="AG25" s="109"/>
      <c r="AH25" s="109"/>
      <c r="AI25" s="109"/>
      <c r="AJ25" s="109"/>
      <c r="AK25" s="109"/>
      <c r="AL25" s="109"/>
      <c r="AM25" s="109"/>
      <c r="AN25" s="109"/>
      <c r="AO25" s="109"/>
      <c r="AP25" s="109"/>
      <c r="AQ25" s="109"/>
      <c r="AR25" s="109"/>
      <c r="AS25" s="109"/>
      <c r="AT25" s="109"/>
      <c r="AU25" s="109"/>
      <c r="AV25" s="109"/>
      <c r="AW25" s="109"/>
    </row>
    <row r="26" spans="1:49" ht="12.75">
      <c r="A26" s="127" t="s">
        <v>193</v>
      </c>
      <c r="B26" s="91">
        <v>149488</v>
      </c>
      <c r="C26" s="91">
        <v>168930</v>
      </c>
      <c r="D26" s="91">
        <v>198713</v>
      </c>
      <c r="E26" s="91">
        <v>154180</v>
      </c>
      <c r="F26" s="96">
        <v>671311</v>
      </c>
      <c r="G26" s="91">
        <v>134234</v>
      </c>
      <c r="H26" s="91">
        <v>185447</v>
      </c>
      <c r="I26" s="91">
        <v>168434</v>
      </c>
      <c r="J26" s="91">
        <v>164771</v>
      </c>
      <c r="K26" s="96">
        <v>652886</v>
      </c>
      <c r="L26" s="91">
        <v>152763</v>
      </c>
      <c r="M26" s="91">
        <v>230827</v>
      </c>
      <c r="N26" s="91">
        <v>254833</v>
      </c>
      <c r="O26" s="91">
        <v>252216</v>
      </c>
      <c r="P26" s="96">
        <v>890639</v>
      </c>
      <c r="Q26" s="91">
        <v>217016</v>
      </c>
      <c r="R26" s="91">
        <v>270410</v>
      </c>
      <c r="S26" s="91">
        <v>328188</v>
      </c>
      <c r="T26" s="91">
        <v>367492</v>
      </c>
      <c r="U26" s="96">
        <v>1183106</v>
      </c>
      <c r="V26" s="109"/>
      <c r="W26" s="109"/>
      <c r="X26" s="109"/>
      <c r="Y26" s="109"/>
      <c r="Z26" s="109"/>
      <c r="AA26" s="109"/>
      <c r="AB26" s="109"/>
      <c r="AC26" s="109"/>
      <c r="AD26" s="109"/>
      <c r="AE26" s="109"/>
      <c r="AF26" s="109"/>
      <c r="AG26" s="109"/>
      <c r="AH26" s="109"/>
      <c r="AI26" s="109"/>
      <c r="AJ26" s="109"/>
      <c r="AK26" s="109"/>
      <c r="AL26" s="109"/>
      <c r="AM26" s="109"/>
      <c r="AN26" s="109"/>
      <c r="AO26" s="109"/>
      <c r="AP26" s="109"/>
      <c r="AQ26" s="109"/>
      <c r="AR26" s="109"/>
      <c r="AS26" s="109"/>
      <c r="AT26" s="109"/>
      <c r="AU26" s="109"/>
      <c r="AV26" s="109"/>
      <c r="AW26" s="109"/>
    </row>
    <row r="27" spans="1:49" ht="12.75">
      <c r="A27" s="127" t="s">
        <v>467</v>
      </c>
      <c r="B27" s="91">
        <v>106528</v>
      </c>
      <c r="C27" s="91">
        <v>47147</v>
      </c>
      <c r="D27" s="91">
        <v>50783</v>
      </c>
      <c r="E27" s="91">
        <v>124571</v>
      </c>
      <c r="F27" s="96">
        <v>329029</v>
      </c>
      <c r="G27" s="91">
        <v>119514</v>
      </c>
      <c r="H27" s="91">
        <v>63250</v>
      </c>
      <c r="I27" s="91">
        <v>54423</v>
      </c>
      <c r="J27" s="91">
        <v>122452</v>
      </c>
      <c r="K27" s="96">
        <v>359639</v>
      </c>
      <c r="L27" s="91">
        <v>149251</v>
      </c>
      <c r="M27" s="91">
        <v>71233</v>
      </c>
      <c r="N27" s="91">
        <v>63271</v>
      </c>
      <c r="O27" s="91">
        <v>146407</v>
      </c>
      <c r="P27" s="96">
        <v>430162</v>
      </c>
      <c r="Q27" s="91">
        <v>204537</v>
      </c>
      <c r="R27" s="91">
        <v>88441</v>
      </c>
      <c r="S27" s="91">
        <v>68957</v>
      </c>
      <c r="T27" s="91">
        <v>168409</v>
      </c>
      <c r="U27" s="96">
        <v>530344</v>
      </c>
      <c r="V27" s="109"/>
      <c r="W27" s="109"/>
      <c r="X27" s="109"/>
      <c r="Y27" s="109"/>
      <c r="Z27" s="109"/>
      <c r="AA27" s="109"/>
      <c r="AB27" s="109"/>
      <c r="AC27" s="109"/>
      <c r="AD27" s="109"/>
      <c r="AE27" s="109"/>
      <c r="AF27" s="109"/>
      <c r="AG27" s="109"/>
      <c r="AH27" s="109"/>
      <c r="AI27" s="109"/>
      <c r="AJ27" s="109"/>
      <c r="AK27" s="109"/>
      <c r="AL27" s="109"/>
      <c r="AM27" s="109"/>
      <c r="AN27" s="109"/>
      <c r="AO27" s="109"/>
      <c r="AP27" s="109"/>
      <c r="AQ27" s="109"/>
      <c r="AR27" s="109"/>
      <c r="AS27" s="109"/>
      <c r="AT27" s="109"/>
      <c r="AU27" s="109"/>
      <c r="AV27" s="109"/>
      <c r="AW27" s="109"/>
    </row>
    <row r="28" spans="1:49" ht="12.75">
      <c r="A28" s="127" t="s">
        <v>60</v>
      </c>
      <c r="B28" s="91">
        <v>40031</v>
      </c>
      <c r="C28" s="91">
        <v>32621</v>
      </c>
      <c r="D28" s="91">
        <v>36357</v>
      </c>
      <c r="E28" s="91">
        <v>30132</v>
      </c>
      <c r="F28" s="96">
        <v>139141</v>
      </c>
      <c r="G28" s="91">
        <v>28604</v>
      </c>
      <c r="H28" s="91">
        <v>29537</v>
      </c>
      <c r="I28" s="91">
        <v>32586</v>
      </c>
      <c r="J28" s="91">
        <v>32287</v>
      </c>
      <c r="K28" s="96">
        <v>123014</v>
      </c>
      <c r="L28" s="91">
        <v>33331</v>
      </c>
      <c r="M28" s="91">
        <v>46953</v>
      </c>
      <c r="N28" s="91">
        <v>42425</v>
      </c>
      <c r="O28" s="91">
        <v>46297</v>
      </c>
      <c r="P28" s="96">
        <v>169006</v>
      </c>
      <c r="Q28" s="91">
        <v>44144</v>
      </c>
      <c r="R28" s="91">
        <v>49201</v>
      </c>
      <c r="S28" s="91">
        <v>47120</v>
      </c>
      <c r="T28" s="91">
        <v>57074</v>
      </c>
      <c r="U28" s="96">
        <v>197539</v>
      </c>
      <c r="V28" s="109"/>
      <c r="W28" s="109"/>
      <c r="X28" s="109"/>
      <c r="Y28" s="109"/>
      <c r="Z28" s="109"/>
      <c r="AA28" s="109"/>
      <c r="AB28" s="109"/>
      <c r="AC28" s="109"/>
      <c r="AD28" s="109"/>
      <c r="AE28" s="109"/>
      <c r="AF28" s="109"/>
      <c r="AG28" s="109"/>
      <c r="AH28" s="109"/>
      <c r="AI28" s="109"/>
      <c r="AJ28" s="109"/>
      <c r="AK28" s="109"/>
      <c r="AL28" s="109"/>
      <c r="AM28" s="109"/>
      <c r="AN28" s="109"/>
      <c r="AO28" s="109"/>
      <c r="AP28" s="109"/>
      <c r="AQ28" s="109"/>
      <c r="AR28" s="109"/>
      <c r="AS28" s="109"/>
      <c r="AT28" s="109"/>
      <c r="AU28" s="109"/>
      <c r="AV28" s="109"/>
      <c r="AW28" s="109"/>
    </row>
    <row r="29" spans="1:49" ht="12.75">
      <c r="A29" s="127" t="s">
        <v>195</v>
      </c>
      <c r="B29" s="91">
        <v>7683</v>
      </c>
      <c r="C29" s="91">
        <v>11406</v>
      </c>
      <c r="D29" s="91">
        <v>3824</v>
      </c>
      <c r="E29" s="91">
        <v>6206</v>
      </c>
      <c r="F29" s="96">
        <v>29119</v>
      </c>
      <c r="G29" s="91">
        <v>8511</v>
      </c>
      <c r="H29" s="91">
        <v>6493</v>
      </c>
      <c r="I29" s="91">
        <v>2436</v>
      </c>
      <c r="J29" s="91">
        <v>2192</v>
      </c>
      <c r="K29" s="96">
        <v>19632</v>
      </c>
      <c r="L29" s="91">
        <v>3015</v>
      </c>
      <c r="M29" s="91">
        <v>-1630</v>
      </c>
      <c r="N29" s="91">
        <v>1005</v>
      </c>
      <c r="O29" s="91">
        <v>1554</v>
      </c>
      <c r="P29" s="96">
        <v>3944</v>
      </c>
      <c r="Q29" s="91">
        <v>924</v>
      </c>
      <c r="R29" s="91">
        <v>6707</v>
      </c>
      <c r="S29" s="91">
        <v>-4664</v>
      </c>
      <c r="T29" s="91">
        <v>1546</v>
      </c>
      <c r="U29" s="96">
        <v>4513</v>
      </c>
      <c r="V29" s="109"/>
      <c r="W29" s="109"/>
      <c r="X29" s="109"/>
      <c r="Y29" s="109"/>
      <c r="Z29" s="109"/>
      <c r="AA29" s="109"/>
      <c r="AB29" s="109"/>
      <c r="AC29" s="109"/>
      <c r="AD29" s="109"/>
      <c r="AE29" s="109"/>
      <c r="AF29" s="109"/>
      <c r="AG29" s="109"/>
      <c r="AH29" s="109"/>
      <c r="AI29" s="109"/>
      <c r="AJ29" s="109"/>
      <c r="AK29" s="109"/>
      <c r="AL29" s="109"/>
      <c r="AM29" s="109"/>
      <c r="AN29" s="109"/>
      <c r="AO29" s="109"/>
      <c r="AP29" s="109"/>
      <c r="AQ29" s="109"/>
      <c r="AR29" s="109"/>
      <c r="AS29" s="109"/>
      <c r="AT29" s="109"/>
      <c r="AU29" s="109"/>
      <c r="AV29" s="109"/>
      <c r="AW29" s="109"/>
    </row>
    <row r="30" spans="1:49" ht="12.75">
      <c r="A30" s="107" t="s">
        <v>205</v>
      </c>
      <c r="B30" s="99">
        <v>305896</v>
      </c>
      <c r="C30" s="99">
        <v>261656</v>
      </c>
      <c r="D30" s="99">
        <v>290646</v>
      </c>
      <c r="E30" s="99">
        <v>316571</v>
      </c>
      <c r="F30" s="100">
        <v>1174769</v>
      </c>
      <c r="G30" s="99">
        <v>291799</v>
      </c>
      <c r="H30" s="99">
        <v>286520</v>
      </c>
      <c r="I30" s="99">
        <v>258271</v>
      </c>
      <c r="J30" s="99">
        <v>323067</v>
      </c>
      <c r="K30" s="100">
        <v>1159657</v>
      </c>
      <c r="L30" s="99">
        <v>338633</v>
      </c>
      <c r="M30" s="99">
        <v>354146</v>
      </c>
      <c r="N30" s="99">
        <v>356108</v>
      </c>
      <c r="O30" s="99">
        <v>455151</v>
      </c>
      <c r="P30" s="100">
        <v>1504038</v>
      </c>
      <c r="Q30" s="99">
        <v>472757</v>
      </c>
      <c r="R30" s="99">
        <v>424077</v>
      </c>
      <c r="S30" s="99">
        <v>452351</v>
      </c>
      <c r="T30" s="99">
        <v>606645</v>
      </c>
      <c r="U30" s="100">
        <v>1955830</v>
      </c>
      <c r="V30" s="111"/>
      <c r="W30" s="111"/>
      <c r="X30" s="111"/>
      <c r="Y30" s="111"/>
      <c r="Z30" s="111"/>
      <c r="AA30" s="111"/>
      <c r="AB30" s="111"/>
      <c r="AC30" s="109"/>
      <c r="AD30" s="109"/>
      <c r="AE30" s="109"/>
      <c r="AF30" s="109"/>
      <c r="AG30" s="109"/>
      <c r="AH30" s="109"/>
      <c r="AI30" s="109"/>
      <c r="AJ30" s="109"/>
      <c r="AK30" s="109"/>
      <c r="AL30" s="109"/>
      <c r="AM30" s="109"/>
      <c r="AN30" s="109"/>
      <c r="AO30" s="109"/>
      <c r="AP30" s="109"/>
      <c r="AQ30" s="109"/>
      <c r="AR30" s="109"/>
      <c r="AS30" s="109"/>
      <c r="AT30" s="109"/>
      <c r="AU30" s="109"/>
      <c r="AV30" s="109"/>
      <c r="AW30" s="109"/>
    </row>
    <row r="31" spans="1:28" ht="12.75">
      <c r="A31" s="128"/>
      <c r="B31" s="119"/>
      <c r="C31" s="119"/>
      <c r="D31" s="119"/>
      <c r="E31" s="119"/>
      <c r="F31" s="119"/>
      <c r="G31" s="119"/>
      <c r="H31" s="119"/>
      <c r="I31" s="119"/>
      <c r="J31" s="119"/>
      <c r="K31" s="119"/>
      <c r="L31" s="119"/>
      <c r="M31" s="119"/>
      <c r="N31" s="119"/>
      <c r="O31" s="119"/>
      <c r="P31" s="119"/>
      <c r="Q31" s="119"/>
      <c r="R31" s="119"/>
      <c r="S31" s="119"/>
      <c r="T31" s="119"/>
      <c r="U31" s="119"/>
      <c r="V31" s="119"/>
      <c r="W31" s="119"/>
      <c r="X31" s="119"/>
      <c r="Y31" s="119"/>
      <c r="Z31" s="119"/>
      <c r="AA31" s="119"/>
      <c r="AB31" s="119"/>
    </row>
    <row r="32" spans="1:28" ht="12.75">
      <c r="A32" s="128"/>
      <c r="Z32" s="119"/>
      <c r="AA32" s="119"/>
      <c r="AB32" s="119"/>
    </row>
    <row r="33" spans="1:49" ht="14.25">
      <c r="A33" s="92" t="s">
        <v>407</v>
      </c>
      <c r="B33" s="93" t="s">
        <v>0</v>
      </c>
      <c r="C33" s="93" t="s">
        <v>1</v>
      </c>
      <c r="D33" s="93" t="s">
        <v>2</v>
      </c>
      <c r="E33" s="93" t="s">
        <v>3</v>
      </c>
      <c r="F33" s="93" t="s">
        <v>4</v>
      </c>
      <c r="G33" s="93" t="s">
        <v>10</v>
      </c>
      <c r="H33" s="93" t="s">
        <v>11</v>
      </c>
      <c r="I33" s="93" t="s">
        <v>12</v>
      </c>
      <c r="J33" s="93" t="s">
        <v>13</v>
      </c>
      <c r="K33" s="93" t="s">
        <v>14</v>
      </c>
      <c r="L33" s="93" t="s">
        <v>15</v>
      </c>
      <c r="M33" s="93" t="s">
        <v>16</v>
      </c>
      <c r="N33" s="93" t="s">
        <v>17</v>
      </c>
      <c r="O33" s="93" t="s">
        <v>18</v>
      </c>
      <c r="P33" s="93" t="s">
        <v>19</v>
      </c>
      <c r="Q33" s="93" t="s">
        <v>20</v>
      </c>
      <c r="R33" s="93" t="s">
        <v>21</v>
      </c>
      <c r="S33" s="93" t="s">
        <v>22</v>
      </c>
      <c r="T33" s="93" t="s">
        <v>23</v>
      </c>
      <c r="U33" s="93" t="s">
        <v>24</v>
      </c>
      <c r="V33" s="93" t="s">
        <v>25</v>
      </c>
      <c r="W33" s="93" t="s">
        <v>26</v>
      </c>
      <c r="X33" s="93" t="s">
        <v>27</v>
      </c>
      <c r="Y33" s="93" t="s">
        <v>28</v>
      </c>
      <c r="Z33" s="93" t="s">
        <v>29</v>
      </c>
      <c r="AA33" s="93" t="s">
        <v>30</v>
      </c>
      <c r="AB33" s="93" t="s">
        <v>31</v>
      </c>
      <c r="AC33" s="93" t="s">
        <v>32</v>
      </c>
      <c r="AD33" s="93" t="s">
        <v>275</v>
      </c>
      <c r="AE33" s="93" t="s">
        <v>276</v>
      </c>
      <c r="AF33" s="93" t="s">
        <v>278</v>
      </c>
      <c r="AG33" s="93" t="s">
        <v>280</v>
      </c>
      <c r="AH33" s="93" t="s">
        <v>287</v>
      </c>
      <c r="AI33" s="123" t="s">
        <v>289</v>
      </c>
      <c r="AJ33" s="123" t="s">
        <v>290</v>
      </c>
      <c r="AK33" s="123" t="s">
        <v>299</v>
      </c>
      <c r="AL33" s="123" t="s">
        <v>300</v>
      </c>
      <c r="AM33" s="123" t="s">
        <v>301</v>
      </c>
      <c r="AN33" s="123" t="s">
        <v>302</v>
      </c>
      <c r="AO33" s="123" t="s">
        <v>303</v>
      </c>
      <c r="AP33" s="123" t="s">
        <v>341</v>
      </c>
      <c r="AQ33" s="123" t="s">
        <v>342</v>
      </c>
      <c r="AR33" s="123" t="s">
        <v>343</v>
      </c>
      <c r="AS33" s="123" t="s">
        <v>344</v>
      </c>
      <c r="AT33" s="123" t="s">
        <v>345</v>
      </c>
      <c r="AU33" s="123" t="s">
        <v>491</v>
      </c>
      <c r="AV33" s="123" t="s">
        <v>494</v>
      </c>
      <c r="AW33" s="123" t="s">
        <v>496</v>
      </c>
    </row>
    <row r="34" spans="1:49" ht="12.75">
      <c r="A34" s="128"/>
      <c r="B34" s="129"/>
      <c r="C34" s="129"/>
      <c r="D34" s="129"/>
      <c r="E34" s="129"/>
      <c r="F34" s="129"/>
      <c r="G34" s="129"/>
      <c r="H34" s="129"/>
      <c r="I34" s="129"/>
      <c r="J34" s="129"/>
      <c r="K34" s="129"/>
      <c r="L34" s="129"/>
      <c r="M34" s="129"/>
      <c r="N34" s="129"/>
      <c r="O34" s="129"/>
      <c r="P34" s="129"/>
      <c r="Q34" s="129"/>
      <c r="R34" s="129"/>
      <c r="S34" s="129"/>
      <c r="T34" s="129"/>
      <c r="U34" s="129"/>
      <c r="V34" s="129"/>
      <c r="W34" s="129"/>
      <c r="X34" s="129"/>
      <c r="Y34" s="129"/>
      <c r="Z34" s="129"/>
      <c r="AA34" s="129"/>
      <c r="AB34" s="129"/>
      <c r="AC34" s="129"/>
      <c r="AD34" s="129"/>
      <c r="AE34" s="129"/>
      <c r="AF34" s="129"/>
      <c r="AG34" s="129"/>
      <c r="AH34" s="129"/>
      <c r="AI34" s="130"/>
      <c r="AJ34" s="130"/>
      <c r="AK34" s="130"/>
      <c r="AL34" s="130"/>
      <c r="AM34" s="130"/>
      <c r="AN34" s="130"/>
      <c r="AO34" s="130"/>
      <c r="AP34" s="130"/>
      <c r="AQ34" s="130"/>
      <c r="AR34" s="130"/>
      <c r="AS34" s="130"/>
      <c r="AT34" s="130"/>
      <c r="AU34" s="130"/>
      <c r="AV34" s="130"/>
      <c r="AW34" s="130"/>
    </row>
    <row r="35" spans="1:49" ht="12.75">
      <c r="A35" s="127" t="s">
        <v>192</v>
      </c>
      <c r="B35" s="91">
        <v>22470</v>
      </c>
      <c r="C35" s="91">
        <v>17301</v>
      </c>
      <c r="D35" s="91">
        <v>13073</v>
      </c>
      <c r="E35" s="91">
        <v>14320</v>
      </c>
      <c r="F35" s="96">
        <v>67164</v>
      </c>
      <c r="G35" s="91">
        <v>16628</v>
      </c>
      <c r="H35" s="91">
        <v>12046</v>
      </c>
      <c r="I35" s="91">
        <v>10587</v>
      </c>
      <c r="J35" s="91">
        <v>12094</v>
      </c>
      <c r="K35" s="96">
        <v>51355</v>
      </c>
      <c r="L35" s="91">
        <v>17963</v>
      </c>
      <c r="M35" s="91">
        <v>11193</v>
      </c>
      <c r="N35" s="91">
        <v>8204</v>
      </c>
      <c r="O35" s="91">
        <v>6134</v>
      </c>
      <c r="P35" s="96">
        <v>43494</v>
      </c>
      <c r="Q35" s="91">
        <v>11959</v>
      </c>
      <c r="R35" s="91">
        <v>12851</v>
      </c>
      <c r="S35" s="91">
        <v>18915</v>
      </c>
      <c r="T35" s="91">
        <v>10442</v>
      </c>
      <c r="U35" s="96">
        <v>54167</v>
      </c>
      <c r="V35" s="91">
        <v>16994</v>
      </c>
      <c r="W35" s="91">
        <v>24124</v>
      </c>
      <c r="X35" s="91">
        <v>32834</v>
      </c>
      <c r="Y35" s="91">
        <v>31422</v>
      </c>
      <c r="Z35" s="96">
        <v>105374</v>
      </c>
      <c r="AA35" s="91">
        <f aca="true" t="shared" si="1" ref="AA35:AA41">AE35-AD35-AC35-AB35</f>
        <v>38256</v>
      </c>
      <c r="AB35" s="91">
        <v>32474</v>
      </c>
      <c r="AC35" s="91">
        <v>34893</v>
      </c>
      <c r="AD35" s="91">
        <v>14817</v>
      </c>
      <c r="AE35" s="96">
        <v>120440</v>
      </c>
      <c r="AF35" s="91">
        <v>17048</v>
      </c>
      <c r="AG35" s="91">
        <v>23538</v>
      </c>
      <c r="AH35" s="91">
        <v>20135</v>
      </c>
      <c r="AI35" s="91">
        <v>18143</v>
      </c>
      <c r="AJ35" s="96">
        <v>78864</v>
      </c>
      <c r="AK35" s="91">
        <v>89195</v>
      </c>
      <c r="AL35" s="91">
        <v>30559</v>
      </c>
      <c r="AM35" s="91">
        <v>32906</v>
      </c>
      <c r="AN35" s="91">
        <v>38474</v>
      </c>
      <c r="AO35" s="96">
        <v>191134</v>
      </c>
      <c r="AP35" s="91">
        <v>46036</v>
      </c>
      <c r="AQ35" s="91">
        <v>15178</v>
      </c>
      <c r="AR35" s="91">
        <v>35117</v>
      </c>
      <c r="AS35" s="91">
        <v>39612</v>
      </c>
      <c r="AT35" s="96">
        <v>135943</v>
      </c>
      <c r="AU35" s="91">
        <v>52211</v>
      </c>
      <c r="AV35" s="91">
        <v>38317</v>
      </c>
      <c r="AW35" s="91">
        <v>81321</v>
      </c>
    </row>
    <row r="36" spans="1:49" ht="12.75">
      <c r="A36" s="127" t="s">
        <v>193</v>
      </c>
      <c r="B36" s="91">
        <v>15886</v>
      </c>
      <c r="C36" s="91">
        <v>19325</v>
      </c>
      <c r="D36" s="91">
        <v>18065</v>
      </c>
      <c r="E36" s="91">
        <v>16860</v>
      </c>
      <c r="F36" s="96">
        <v>70136</v>
      </c>
      <c r="G36" s="91">
        <v>3423</v>
      </c>
      <c r="H36" s="91">
        <v>21080</v>
      </c>
      <c r="I36" s="91">
        <v>11526</v>
      </c>
      <c r="J36" s="91">
        <v>1321</v>
      </c>
      <c r="K36" s="96">
        <v>37350</v>
      </c>
      <c r="L36" s="91">
        <v>13483</v>
      </c>
      <c r="M36" s="91">
        <v>12182</v>
      </c>
      <c r="N36" s="91">
        <v>21404</v>
      </c>
      <c r="O36" s="91">
        <v>20565</v>
      </c>
      <c r="P36" s="96">
        <v>67634</v>
      </c>
      <c r="Q36" s="91">
        <v>23634</v>
      </c>
      <c r="R36" s="91">
        <v>32180</v>
      </c>
      <c r="S36" s="91">
        <v>59047</v>
      </c>
      <c r="T36" s="91">
        <v>44041</v>
      </c>
      <c r="U36" s="96">
        <v>158902</v>
      </c>
      <c r="V36" s="91">
        <v>37683</v>
      </c>
      <c r="W36" s="91">
        <v>50179</v>
      </c>
      <c r="X36" s="91">
        <v>50698</v>
      </c>
      <c r="Y36" s="91">
        <v>38427</v>
      </c>
      <c r="Z36" s="96">
        <v>176987</v>
      </c>
      <c r="AA36" s="91">
        <f t="shared" si="1"/>
        <v>24235</v>
      </c>
      <c r="AB36" s="91">
        <v>69079</v>
      </c>
      <c r="AC36" s="91">
        <v>58697</v>
      </c>
      <c r="AD36" s="91">
        <v>17017</v>
      </c>
      <c r="AE36" s="96">
        <v>169028</v>
      </c>
      <c r="AF36" s="91">
        <v>28352</v>
      </c>
      <c r="AG36" s="91">
        <v>58530</v>
      </c>
      <c r="AH36" s="91">
        <v>47220</v>
      </c>
      <c r="AI36" s="91">
        <v>37833</v>
      </c>
      <c r="AJ36" s="96">
        <v>171935</v>
      </c>
      <c r="AK36" s="91">
        <v>40149</v>
      </c>
      <c r="AL36" s="91">
        <v>68957</v>
      </c>
      <c r="AM36" s="91">
        <v>4539</v>
      </c>
      <c r="AN36" s="91">
        <v>-41273</v>
      </c>
      <c r="AO36" s="96">
        <v>72372</v>
      </c>
      <c r="AP36" s="91">
        <v>4676</v>
      </c>
      <c r="AQ36" s="91">
        <v>41289</v>
      </c>
      <c r="AR36" s="91">
        <v>-1658</v>
      </c>
      <c r="AS36" s="91">
        <v>-26313</v>
      </c>
      <c r="AT36" s="96">
        <v>17994</v>
      </c>
      <c r="AU36" s="91">
        <v>-2988</v>
      </c>
      <c r="AV36" s="91">
        <v>20824</v>
      </c>
      <c r="AW36" s="91">
        <v>19872</v>
      </c>
    </row>
    <row r="37" spans="1:49" ht="12.75">
      <c r="A37" s="127" t="s">
        <v>468</v>
      </c>
      <c r="B37" s="91">
        <v>-41441</v>
      </c>
      <c r="C37" s="91">
        <v>-38916</v>
      </c>
      <c r="D37" s="91">
        <v>-24702</v>
      </c>
      <c r="E37" s="91">
        <v>-17111</v>
      </c>
      <c r="F37" s="96">
        <v>-122170</v>
      </c>
      <c r="G37" s="91">
        <v>-6669</v>
      </c>
      <c r="H37" s="91">
        <v>2887</v>
      </c>
      <c r="I37" s="91">
        <v>4712</v>
      </c>
      <c r="J37" s="91">
        <v>-735</v>
      </c>
      <c r="K37" s="96">
        <v>195</v>
      </c>
      <c r="L37" s="91">
        <v>-2323</v>
      </c>
      <c r="M37" s="91">
        <v>-9652</v>
      </c>
      <c r="N37" s="91">
        <v>15685</v>
      </c>
      <c r="O37" s="91">
        <v>3817</v>
      </c>
      <c r="P37" s="96">
        <v>7527</v>
      </c>
      <c r="Q37" s="91">
        <v>20930</v>
      </c>
      <c r="R37" s="91">
        <v>13070</v>
      </c>
      <c r="S37" s="91">
        <v>12887</v>
      </c>
      <c r="T37" s="91">
        <v>17954</v>
      </c>
      <c r="U37" s="96">
        <v>64841</v>
      </c>
      <c r="V37" s="91">
        <v>30471</v>
      </c>
      <c r="W37" s="91">
        <v>11990</v>
      </c>
      <c r="X37" s="91">
        <v>9834</v>
      </c>
      <c r="Y37" s="91">
        <v>-1880</v>
      </c>
      <c r="Z37" s="96">
        <v>50415</v>
      </c>
      <c r="AA37" s="91">
        <f t="shared" si="1"/>
        <v>86173</v>
      </c>
      <c r="AB37" s="91">
        <v>9684</v>
      </c>
      <c r="AC37" s="91">
        <v>5467</v>
      </c>
      <c r="AD37" s="91">
        <v>8296</v>
      </c>
      <c r="AE37" s="96">
        <v>109620</v>
      </c>
      <c r="AF37" s="91">
        <v>12816</v>
      </c>
      <c r="AG37" s="91">
        <v>8320</v>
      </c>
      <c r="AH37" s="91">
        <v>8501</v>
      </c>
      <c r="AI37" s="91">
        <v>9106</v>
      </c>
      <c r="AJ37" s="96">
        <v>38743</v>
      </c>
      <c r="AK37" s="91">
        <v>11253</v>
      </c>
      <c r="AL37" s="91">
        <v>8596</v>
      </c>
      <c r="AM37" s="91">
        <v>7941</v>
      </c>
      <c r="AN37" s="91">
        <v>10686</v>
      </c>
      <c r="AO37" s="96">
        <v>38476</v>
      </c>
      <c r="AP37" s="91">
        <v>18216</v>
      </c>
      <c r="AQ37" s="91">
        <v>11588</v>
      </c>
      <c r="AR37" s="91">
        <v>16633</v>
      </c>
      <c r="AS37" s="91">
        <v>16048</v>
      </c>
      <c r="AT37" s="96">
        <v>62485</v>
      </c>
      <c r="AU37" s="91">
        <v>25287</v>
      </c>
      <c r="AV37" s="91">
        <v>20654</v>
      </c>
      <c r="AW37" s="91">
        <v>5558</v>
      </c>
    </row>
    <row r="38" spans="1:49" ht="12.75">
      <c r="A38" s="127" t="s">
        <v>60</v>
      </c>
      <c r="B38" s="91">
        <v>2912</v>
      </c>
      <c r="C38" s="91">
        <v>-1856</v>
      </c>
      <c r="D38" s="91">
        <v>1676</v>
      </c>
      <c r="E38" s="91">
        <v>2253</v>
      </c>
      <c r="F38" s="96">
        <v>4985</v>
      </c>
      <c r="G38" s="91">
        <v>238</v>
      </c>
      <c r="H38" s="91">
        <v>2944</v>
      </c>
      <c r="I38" s="91">
        <v>3318</v>
      </c>
      <c r="J38" s="91">
        <v>-3392</v>
      </c>
      <c r="K38" s="96">
        <v>3108</v>
      </c>
      <c r="L38" s="91">
        <v>1267</v>
      </c>
      <c r="M38" s="91">
        <v>3554</v>
      </c>
      <c r="N38" s="91">
        <v>-4752</v>
      </c>
      <c r="O38" s="91">
        <v>1218</v>
      </c>
      <c r="P38" s="96">
        <v>1287</v>
      </c>
      <c r="Q38" s="91">
        <v>3756</v>
      </c>
      <c r="R38" s="91">
        <v>3376</v>
      </c>
      <c r="S38" s="91">
        <v>3899</v>
      </c>
      <c r="T38" s="91">
        <v>7770</v>
      </c>
      <c r="U38" s="96">
        <v>18801</v>
      </c>
      <c r="V38" s="91">
        <v>9633</v>
      </c>
      <c r="W38" s="91">
        <v>3684</v>
      </c>
      <c r="X38" s="91">
        <v>166</v>
      </c>
      <c r="Y38" s="91">
        <v>5631</v>
      </c>
      <c r="Z38" s="96">
        <v>19114</v>
      </c>
      <c r="AA38" s="91">
        <f t="shared" si="1"/>
        <v>3653</v>
      </c>
      <c r="AB38" s="91">
        <v>3919</v>
      </c>
      <c r="AC38" s="91">
        <v>5463</v>
      </c>
      <c r="AD38" s="91">
        <v>10250</v>
      </c>
      <c r="AE38" s="96">
        <v>23285</v>
      </c>
      <c r="AF38" s="91">
        <v>12630</v>
      </c>
      <c r="AG38" s="91">
        <v>12188</v>
      </c>
      <c r="AH38" s="91">
        <v>11940</v>
      </c>
      <c r="AI38" s="91">
        <v>4134</v>
      </c>
      <c r="AJ38" s="96">
        <v>40892</v>
      </c>
      <c r="AK38" s="91">
        <v>2638</v>
      </c>
      <c r="AL38" s="91">
        <v>-13743</v>
      </c>
      <c r="AM38" s="91">
        <v>-190</v>
      </c>
      <c r="AN38" s="91">
        <v>3752</v>
      </c>
      <c r="AO38" s="96">
        <v>-7543</v>
      </c>
      <c r="AP38" s="91">
        <v>-3711</v>
      </c>
      <c r="AQ38" s="91">
        <v>-9335</v>
      </c>
      <c r="AR38" s="91">
        <v>1377</v>
      </c>
      <c r="AS38" s="91">
        <v>-3582</v>
      </c>
      <c r="AT38" s="96">
        <v>-15251</v>
      </c>
      <c r="AU38" s="91">
        <v>-2170</v>
      </c>
      <c r="AV38" s="91">
        <v>1576</v>
      </c>
      <c r="AW38" s="91">
        <v>6046</v>
      </c>
    </row>
    <row r="39" spans="1:49" ht="12.75">
      <c r="A39" s="127" t="s">
        <v>195</v>
      </c>
      <c r="B39" s="91">
        <v>-2734</v>
      </c>
      <c r="C39" s="91">
        <v>-5641</v>
      </c>
      <c r="D39" s="91">
        <v>-7507</v>
      </c>
      <c r="E39" s="91">
        <v>-8975</v>
      </c>
      <c r="F39" s="96">
        <v>-24857</v>
      </c>
      <c r="G39" s="91">
        <v>-4980</v>
      </c>
      <c r="H39" s="91">
        <v>-6438</v>
      </c>
      <c r="I39" s="91">
        <v>-7948</v>
      </c>
      <c r="J39" s="91">
        <v>-15783</v>
      </c>
      <c r="K39" s="96">
        <v>-35149</v>
      </c>
      <c r="L39" s="91">
        <v>-5593</v>
      </c>
      <c r="M39" s="91">
        <v>-11599</v>
      </c>
      <c r="N39" s="91">
        <v>-8891</v>
      </c>
      <c r="O39" s="91">
        <v>-9282</v>
      </c>
      <c r="P39" s="96">
        <v>-35365</v>
      </c>
      <c r="Q39" s="91">
        <v>-5622</v>
      </c>
      <c r="R39" s="91">
        <v>-10451</v>
      </c>
      <c r="S39" s="91">
        <v>-8447</v>
      </c>
      <c r="T39" s="91">
        <v>-27457</v>
      </c>
      <c r="U39" s="96">
        <v>-51977</v>
      </c>
      <c r="V39" s="91">
        <v>-12645</v>
      </c>
      <c r="W39" s="91">
        <v>-7994</v>
      </c>
      <c r="X39" s="91">
        <v>-12711</v>
      </c>
      <c r="Y39" s="91">
        <v>-8438</v>
      </c>
      <c r="Z39" s="96">
        <v>-41788</v>
      </c>
      <c r="AA39" s="91">
        <f t="shared" si="1"/>
        <v>-11494</v>
      </c>
      <c r="AB39" s="91">
        <v>-13926</v>
      </c>
      <c r="AC39" s="91">
        <v>-9987</v>
      </c>
      <c r="AD39" s="91">
        <v>-9683</v>
      </c>
      <c r="AE39" s="96">
        <v>-45090</v>
      </c>
      <c r="AF39" s="91">
        <v>5675</v>
      </c>
      <c r="AG39" s="91">
        <v>-9139</v>
      </c>
      <c r="AH39" s="91">
        <v>8745</v>
      </c>
      <c r="AI39" s="91">
        <v>21165</v>
      </c>
      <c r="AJ39" s="96">
        <v>26446</v>
      </c>
      <c r="AK39" s="91">
        <v>-9145</v>
      </c>
      <c r="AL39" s="91">
        <v>-5105</v>
      </c>
      <c r="AM39" s="91">
        <v>-14328</v>
      </c>
      <c r="AN39" s="91">
        <v>-9675</v>
      </c>
      <c r="AO39" s="96">
        <v>-38253</v>
      </c>
      <c r="AP39" s="91">
        <v>8517</v>
      </c>
      <c r="AQ39" s="91">
        <v>10774</v>
      </c>
      <c r="AR39" s="91">
        <v>-13195</v>
      </c>
      <c r="AS39" s="91">
        <v>30534</v>
      </c>
      <c r="AT39" s="96">
        <v>36630</v>
      </c>
      <c r="AU39" s="91">
        <v>-11956</v>
      </c>
      <c r="AV39" s="91">
        <v>-22317</v>
      </c>
      <c r="AW39" s="91">
        <v>-19133</v>
      </c>
    </row>
    <row r="40" spans="1:49" ht="14.25">
      <c r="A40" s="127" t="s">
        <v>331</v>
      </c>
      <c r="B40" s="91">
        <v>5956</v>
      </c>
      <c r="C40" s="91">
        <v>-4048</v>
      </c>
      <c r="D40" s="91">
        <v>-7774</v>
      </c>
      <c r="E40" s="91">
        <v>7431</v>
      </c>
      <c r="F40" s="96">
        <v>1565</v>
      </c>
      <c r="G40" s="91">
        <v>3546</v>
      </c>
      <c r="H40" s="91">
        <v>-3544</v>
      </c>
      <c r="I40" s="91">
        <v>-5374</v>
      </c>
      <c r="J40" s="91">
        <v>5682</v>
      </c>
      <c r="K40" s="96">
        <v>310</v>
      </c>
      <c r="L40" s="91">
        <v>3350</v>
      </c>
      <c r="M40" s="91">
        <v>-5386</v>
      </c>
      <c r="N40" s="91">
        <v>-3021</v>
      </c>
      <c r="O40" s="91">
        <v>3551</v>
      </c>
      <c r="P40" s="96">
        <v>-1506</v>
      </c>
      <c r="Q40" s="91">
        <v>7164</v>
      </c>
      <c r="R40" s="91">
        <v>-3342</v>
      </c>
      <c r="S40" s="91">
        <v>-4658</v>
      </c>
      <c r="T40" s="91">
        <v>4873</v>
      </c>
      <c r="U40" s="96">
        <v>4037</v>
      </c>
      <c r="V40" s="91">
        <v>10284</v>
      </c>
      <c r="W40" s="91">
        <v>-4558</v>
      </c>
      <c r="X40" s="91">
        <v>-10960</v>
      </c>
      <c r="Y40" s="91">
        <v>-432</v>
      </c>
      <c r="Z40" s="96">
        <v>-5666</v>
      </c>
      <c r="AA40" s="91">
        <f t="shared" si="1"/>
        <v>14344</v>
      </c>
      <c r="AB40" s="91">
        <v>1096</v>
      </c>
      <c r="AC40" s="91">
        <v>221</v>
      </c>
      <c r="AD40" s="91">
        <v>1869</v>
      </c>
      <c r="AE40" s="96">
        <v>17530</v>
      </c>
      <c r="AF40" s="91">
        <v>-1421</v>
      </c>
      <c r="AG40" s="91">
        <v>-1899</v>
      </c>
      <c r="AH40" s="91">
        <v>-576</v>
      </c>
      <c r="AI40" s="91">
        <v>2521</v>
      </c>
      <c r="AJ40" s="96">
        <v>-1375</v>
      </c>
      <c r="AK40" s="91">
        <v>-66789</v>
      </c>
      <c r="AL40" s="91">
        <v>-171</v>
      </c>
      <c r="AM40" s="91">
        <v>5774</v>
      </c>
      <c r="AN40" s="91">
        <v>4412</v>
      </c>
      <c r="AO40" s="96">
        <v>-56774</v>
      </c>
      <c r="AP40" s="91">
        <v>-6325</v>
      </c>
      <c r="AQ40" s="91">
        <v>9352</v>
      </c>
      <c r="AR40" s="91">
        <v>2709</v>
      </c>
      <c r="AS40" s="91">
        <v>-298</v>
      </c>
      <c r="AT40" s="96">
        <v>5438</v>
      </c>
      <c r="AU40" s="91">
        <v>-900</v>
      </c>
      <c r="AV40" s="91">
        <v>476</v>
      </c>
      <c r="AW40" s="91">
        <v>2422</v>
      </c>
    </row>
    <row r="41" spans="1:49" ht="12.75">
      <c r="A41" s="107" t="s">
        <v>458</v>
      </c>
      <c r="B41" s="99">
        <v>3049</v>
      </c>
      <c r="C41" s="99">
        <v>-13835</v>
      </c>
      <c r="D41" s="99">
        <v>-7169</v>
      </c>
      <c r="E41" s="99">
        <v>14778</v>
      </c>
      <c r="F41" s="100">
        <v>-3177</v>
      </c>
      <c r="G41" s="99">
        <v>12186</v>
      </c>
      <c r="H41" s="99">
        <v>28975</v>
      </c>
      <c r="I41" s="99">
        <v>16821</v>
      </c>
      <c r="J41" s="99">
        <v>-813</v>
      </c>
      <c r="K41" s="100">
        <v>57169</v>
      </c>
      <c r="L41" s="99">
        <v>28147</v>
      </c>
      <c r="M41" s="99">
        <v>292</v>
      </c>
      <c r="N41" s="99">
        <v>28629</v>
      </c>
      <c r="O41" s="99">
        <v>26003</v>
      </c>
      <c r="P41" s="100">
        <v>83071</v>
      </c>
      <c r="Q41" s="99">
        <v>61821</v>
      </c>
      <c r="R41" s="99">
        <v>47684</v>
      </c>
      <c r="S41" s="99">
        <v>81643</v>
      </c>
      <c r="T41" s="99">
        <v>57623</v>
      </c>
      <c r="U41" s="100">
        <v>248771</v>
      </c>
      <c r="V41" s="99">
        <v>92420</v>
      </c>
      <c r="W41" s="99">
        <v>77425</v>
      </c>
      <c r="X41" s="99">
        <v>69861</v>
      </c>
      <c r="Y41" s="99">
        <v>64730</v>
      </c>
      <c r="Z41" s="100">
        <v>304436</v>
      </c>
      <c r="AA41" s="99">
        <f t="shared" si="1"/>
        <v>155167</v>
      </c>
      <c r="AB41" s="99">
        <v>102326</v>
      </c>
      <c r="AC41" s="99">
        <v>94754</v>
      </c>
      <c r="AD41" s="99">
        <v>42566</v>
      </c>
      <c r="AE41" s="100">
        <v>394813</v>
      </c>
      <c r="AF41" s="99">
        <v>75100</v>
      </c>
      <c r="AG41" s="99">
        <v>91538</v>
      </c>
      <c r="AH41" s="99">
        <v>95965</v>
      </c>
      <c r="AI41" s="99">
        <v>92902</v>
      </c>
      <c r="AJ41" s="100">
        <v>355505</v>
      </c>
      <c r="AK41" s="99">
        <v>67301</v>
      </c>
      <c r="AL41" s="99">
        <v>89093</v>
      </c>
      <c r="AM41" s="99">
        <v>36642</v>
      </c>
      <c r="AN41" s="99">
        <v>6376</v>
      </c>
      <c r="AO41" s="100">
        <v>199412</v>
      </c>
      <c r="AP41" s="99">
        <v>67409</v>
      </c>
      <c r="AQ41" s="99">
        <v>78846</v>
      </c>
      <c r="AR41" s="99">
        <v>40983</v>
      </c>
      <c r="AS41" s="99">
        <v>56001</v>
      </c>
      <c r="AT41" s="100">
        <v>243239</v>
      </c>
      <c r="AU41" s="99">
        <v>59484</v>
      </c>
      <c r="AV41" s="99">
        <v>59530</v>
      </c>
      <c r="AW41" s="99">
        <v>96086</v>
      </c>
    </row>
    <row r="42" spans="1:49" ht="12.75">
      <c r="A42" s="127" t="s">
        <v>473</v>
      </c>
      <c r="B42" s="99"/>
      <c r="C42" s="99"/>
      <c r="D42" s="99"/>
      <c r="E42" s="99"/>
      <c r="F42" s="100"/>
      <c r="G42" s="99"/>
      <c r="H42" s="99"/>
      <c r="I42" s="99"/>
      <c r="J42" s="99"/>
      <c r="K42" s="100"/>
      <c r="L42" s="99"/>
      <c r="M42" s="99"/>
      <c r="N42" s="99"/>
      <c r="O42" s="99"/>
      <c r="P42" s="100"/>
      <c r="Q42" s="99"/>
      <c r="R42" s="99"/>
      <c r="S42" s="99"/>
      <c r="T42" s="99"/>
      <c r="U42" s="100"/>
      <c r="V42" s="99"/>
      <c r="W42" s="99"/>
      <c r="X42" s="99"/>
      <c r="Y42" s="99"/>
      <c r="Z42" s="100"/>
      <c r="AA42" s="99"/>
      <c r="AB42" s="99"/>
      <c r="AC42" s="99"/>
      <c r="AD42" s="99"/>
      <c r="AE42" s="100"/>
      <c r="AF42" s="99"/>
      <c r="AG42" s="99"/>
      <c r="AH42" s="99"/>
      <c r="AI42" s="99"/>
      <c r="AJ42" s="100"/>
      <c r="AK42" s="99"/>
      <c r="AL42" s="99"/>
      <c r="AM42" s="99"/>
      <c r="AN42" s="99"/>
      <c r="AO42" s="100"/>
      <c r="AP42" s="99"/>
      <c r="AQ42" s="99"/>
      <c r="AR42" s="91">
        <v>-8295</v>
      </c>
      <c r="AS42" s="91">
        <v>6590</v>
      </c>
      <c r="AT42" s="96">
        <v>-1705</v>
      </c>
      <c r="AU42" s="99">
        <v>-11372</v>
      </c>
      <c r="AV42" s="99">
        <v>-13369</v>
      </c>
      <c r="AW42" s="99">
        <v>-12628</v>
      </c>
    </row>
    <row r="43" spans="1:49" ht="12.75">
      <c r="A43" s="107" t="s">
        <v>459</v>
      </c>
      <c r="B43" s="99">
        <v>3049</v>
      </c>
      <c r="C43" s="99">
        <v>-13835</v>
      </c>
      <c r="D43" s="99">
        <v>-7169</v>
      </c>
      <c r="E43" s="99">
        <v>14778</v>
      </c>
      <c r="F43" s="100">
        <v>-3177</v>
      </c>
      <c r="G43" s="99">
        <v>12186</v>
      </c>
      <c r="H43" s="99">
        <v>28975</v>
      </c>
      <c r="I43" s="99">
        <v>16821</v>
      </c>
      <c r="J43" s="99">
        <v>-813</v>
      </c>
      <c r="K43" s="100">
        <v>57169</v>
      </c>
      <c r="L43" s="99">
        <v>28147</v>
      </c>
      <c r="M43" s="99">
        <v>292</v>
      </c>
      <c r="N43" s="99">
        <v>28629</v>
      </c>
      <c r="O43" s="99">
        <v>26003</v>
      </c>
      <c r="P43" s="100">
        <v>83071</v>
      </c>
      <c r="Q43" s="99">
        <v>61821</v>
      </c>
      <c r="R43" s="99">
        <v>47684</v>
      </c>
      <c r="S43" s="99">
        <v>81643</v>
      </c>
      <c r="T43" s="99">
        <v>57623</v>
      </c>
      <c r="U43" s="100">
        <v>248771</v>
      </c>
      <c r="V43" s="99">
        <v>92420</v>
      </c>
      <c r="W43" s="99">
        <v>77425</v>
      </c>
      <c r="X43" s="99">
        <v>69861</v>
      </c>
      <c r="Y43" s="99">
        <v>64730</v>
      </c>
      <c r="Z43" s="100">
        <v>304436</v>
      </c>
      <c r="AA43" s="99">
        <f>AE43-AD43-AC43-AB43</f>
        <v>155167</v>
      </c>
      <c r="AB43" s="99">
        <v>102326</v>
      </c>
      <c r="AC43" s="99">
        <v>94754</v>
      </c>
      <c r="AD43" s="99">
        <v>42566</v>
      </c>
      <c r="AE43" s="100">
        <v>394813</v>
      </c>
      <c r="AF43" s="99">
        <v>75100</v>
      </c>
      <c r="AG43" s="99">
        <v>91538</v>
      </c>
      <c r="AH43" s="99">
        <v>95965</v>
      </c>
      <c r="AI43" s="99">
        <v>92902</v>
      </c>
      <c r="AJ43" s="100">
        <v>355505</v>
      </c>
      <c r="AK43" s="99">
        <v>67301</v>
      </c>
      <c r="AL43" s="99">
        <v>89093</v>
      </c>
      <c r="AM43" s="99">
        <v>36642</v>
      </c>
      <c r="AN43" s="99">
        <v>6376</v>
      </c>
      <c r="AO43" s="100">
        <v>199412</v>
      </c>
      <c r="AP43" s="99">
        <v>67409</v>
      </c>
      <c r="AQ43" s="99">
        <v>78846</v>
      </c>
      <c r="AR43" s="99">
        <v>32688</v>
      </c>
      <c r="AS43" s="99">
        <v>62591</v>
      </c>
      <c r="AT43" s="100">
        <v>241534</v>
      </c>
      <c r="AU43" s="99">
        <v>48112</v>
      </c>
      <c r="AV43" s="99">
        <v>46161</v>
      </c>
      <c r="AW43" s="99">
        <v>83458</v>
      </c>
    </row>
    <row r="44" ht="12.75">
      <c r="A44" s="131" t="s">
        <v>412</v>
      </c>
    </row>
    <row r="45" ht="12.75">
      <c r="A45" s="131"/>
    </row>
    <row r="46" ht="12.75"/>
    <row r="47" spans="1:49" ht="12.75">
      <c r="A47" s="92" t="s">
        <v>408</v>
      </c>
      <c r="B47" s="93" t="s">
        <v>0</v>
      </c>
      <c r="C47" s="93" t="s">
        <v>1</v>
      </c>
      <c r="D47" s="93" t="s">
        <v>2</v>
      </c>
      <c r="E47" s="93" t="s">
        <v>3</v>
      </c>
      <c r="F47" s="93" t="s">
        <v>4</v>
      </c>
      <c r="G47" s="93" t="s">
        <v>10</v>
      </c>
      <c r="H47" s="93" t="s">
        <v>11</v>
      </c>
      <c r="I47" s="93" t="s">
        <v>12</v>
      </c>
      <c r="J47" s="93" t="s">
        <v>13</v>
      </c>
      <c r="K47" s="93" t="s">
        <v>14</v>
      </c>
      <c r="L47" s="93" t="s">
        <v>15</v>
      </c>
      <c r="M47" s="93" t="s">
        <v>16</v>
      </c>
      <c r="N47" s="93" t="s">
        <v>17</v>
      </c>
      <c r="O47" s="93" t="s">
        <v>18</v>
      </c>
      <c r="P47" s="93" t="s">
        <v>19</v>
      </c>
      <c r="Q47" s="93" t="s">
        <v>20</v>
      </c>
      <c r="R47" s="93" t="s">
        <v>21</v>
      </c>
      <c r="S47" s="93" t="s">
        <v>22</v>
      </c>
      <c r="T47" s="93" t="s">
        <v>23</v>
      </c>
      <c r="U47" s="93" t="s">
        <v>24</v>
      </c>
      <c r="V47" s="93" t="s">
        <v>25</v>
      </c>
      <c r="W47" s="93" t="s">
        <v>26</v>
      </c>
      <c r="X47" s="93" t="s">
        <v>27</v>
      </c>
      <c r="Y47" s="93" t="s">
        <v>28</v>
      </c>
      <c r="Z47" s="93" t="s">
        <v>29</v>
      </c>
      <c r="AA47" s="93" t="s">
        <v>30</v>
      </c>
      <c r="AB47" s="93" t="s">
        <v>31</v>
      </c>
      <c r="AC47" s="93" t="s">
        <v>32</v>
      </c>
      <c r="AD47" s="93" t="s">
        <v>275</v>
      </c>
      <c r="AE47" s="93" t="s">
        <v>276</v>
      </c>
      <c r="AF47" s="93" t="s">
        <v>278</v>
      </c>
      <c r="AG47" s="93" t="s">
        <v>280</v>
      </c>
      <c r="AH47" s="93" t="s">
        <v>287</v>
      </c>
      <c r="AI47" s="123" t="s">
        <v>289</v>
      </c>
      <c r="AJ47" s="123" t="s">
        <v>290</v>
      </c>
      <c r="AK47" s="123" t="s">
        <v>299</v>
      </c>
      <c r="AL47" s="123" t="s">
        <v>300</v>
      </c>
      <c r="AM47" s="123" t="s">
        <v>301</v>
      </c>
      <c r="AN47" s="123" t="s">
        <v>302</v>
      </c>
      <c r="AO47" s="123" t="s">
        <v>303</v>
      </c>
      <c r="AP47" s="123" t="s">
        <v>341</v>
      </c>
      <c r="AQ47" s="123" t="s">
        <v>342</v>
      </c>
      <c r="AR47" s="123" t="s">
        <v>343</v>
      </c>
      <c r="AS47" s="123" t="s">
        <v>344</v>
      </c>
      <c r="AT47" s="123" t="s">
        <v>345</v>
      </c>
      <c r="AU47" s="123" t="s">
        <v>491</v>
      </c>
      <c r="AV47" s="123" t="s">
        <v>494</v>
      </c>
      <c r="AW47" s="123" t="s">
        <v>496</v>
      </c>
    </row>
    <row r="48" spans="1:49" ht="12.75">
      <c r="A48" s="128"/>
      <c r="B48" s="129"/>
      <c r="C48" s="129"/>
      <c r="D48" s="129"/>
      <c r="E48" s="129"/>
      <c r="F48" s="129"/>
      <c r="G48" s="129"/>
      <c r="H48" s="129"/>
      <c r="I48" s="129"/>
      <c r="J48" s="129"/>
      <c r="K48" s="129"/>
      <c r="L48" s="129"/>
      <c r="M48" s="129"/>
      <c r="N48" s="129"/>
      <c r="O48" s="129"/>
      <c r="P48" s="129"/>
      <c r="Q48" s="129"/>
      <c r="R48" s="129"/>
      <c r="S48" s="129"/>
      <c r="T48" s="129"/>
      <c r="U48" s="129"/>
      <c r="V48" s="129"/>
      <c r="W48" s="129"/>
      <c r="X48" s="129"/>
      <c r="Y48" s="129"/>
      <c r="Z48" s="129"/>
      <c r="AA48" s="129"/>
      <c r="AB48" s="129"/>
      <c r="AC48" s="129"/>
      <c r="AD48" s="129"/>
      <c r="AE48" s="129"/>
      <c r="AF48" s="129"/>
      <c r="AG48" s="129"/>
      <c r="AH48" s="129"/>
      <c r="AI48" s="130"/>
      <c r="AJ48" s="130"/>
      <c r="AK48" s="130"/>
      <c r="AL48" s="130"/>
      <c r="AM48" s="130"/>
      <c r="AN48" s="130"/>
      <c r="AO48" s="130"/>
      <c r="AP48" s="130"/>
      <c r="AQ48" s="130"/>
      <c r="AR48" s="130"/>
      <c r="AS48" s="130"/>
      <c r="AT48" s="130"/>
      <c r="AU48" s="130"/>
      <c r="AV48" s="130"/>
      <c r="AW48" s="130"/>
    </row>
    <row r="49" spans="1:49" ht="12.75">
      <c r="A49" s="127" t="s">
        <v>192</v>
      </c>
      <c r="B49" s="91">
        <v>3882</v>
      </c>
      <c r="C49" s="91">
        <v>3834</v>
      </c>
      <c r="D49" s="91">
        <v>4896</v>
      </c>
      <c r="E49" s="91">
        <v>7335</v>
      </c>
      <c r="F49" s="96">
        <v>19947</v>
      </c>
      <c r="G49" s="91">
        <v>4087</v>
      </c>
      <c r="H49" s="91">
        <v>4555</v>
      </c>
      <c r="I49" s="91">
        <v>3799</v>
      </c>
      <c r="J49" s="91">
        <v>5335</v>
      </c>
      <c r="K49" s="96">
        <v>17776</v>
      </c>
      <c r="L49" s="91">
        <v>5853</v>
      </c>
      <c r="M49" s="91">
        <v>4578</v>
      </c>
      <c r="N49" s="91">
        <v>4927</v>
      </c>
      <c r="O49" s="91">
        <v>5690</v>
      </c>
      <c r="P49" s="96">
        <v>21048</v>
      </c>
      <c r="Q49" s="91">
        <v>5595</v>
      </c>
      <c r="R49" s="91">
        <v>5841</v>
      </c>
      <c r="S49" s="91">
        <v>5802</v>
      </c>
      <c r="T49" s="91">
        <v>5343</v>
      </c>
      <c r="U49" s="96">
        <v>22581</v>
      </c>
      <c r="V49" s="91">
        <v>6442</v>
      </c>
      <c r="W49" s="91">
        <v>6465</v>
      </c>
      <c r="X49" s="91">
        <v>5428</v>
      </c>
      <c r="Y49" s="91">
        <v>13315</v>
      </c>
      <c r="Z49" s="96">
        <v>31650</v>
      </c>
      <c r="AA49" s="91">
        <f aca="true" t="shared" si="2" ref="AA49:AA55">AE49-AD49-AC49-AB49</f>
        <v>7329</v>
      </c>
      <c r="AB49" s="91">
        <v>9207</v>
      </c>
      <c r="AC49" s="91">
        <v>7690</v>
      </c>
      <c r="AD49" s="91">
        <v>11888</v>
      </c>
      <c r="AE49" s="96">
        <v>36114</v>
      </c>
      <c r="AF49" s="91">
        <v>9817</v>
      </c>
      <c r="AG49" s="91">
        <v>6613</v>
      </c>
      <c r="AH49" s="91">
        <v>14008</v>
      </c>
      <c r="AI49" s="91">
        <v>9966</v>
      </c>
      <c r="AJ49" s="96">
        <v>40404</v>
      </c>
      <c r="AK49" s="91">
        <v>7180</v>
      </c>
      <c r="AL49" s="91">
        <v>6601</v>
      </c>
      <c r="AM49" s="91">
        <v>10509</v>
      </c>
      <c r="AN49" s="91">
        <v>12486</v>
      </c>
      <c r="AO49" s="96">
        <v>36776</v>
      </c>
      <c r="AP49" s="91">
        <v>10301</v>
      </c>
      <c r="AQ49" s="91">
        <v>12917</v>
      </c>
      <c r="AR49" s="91">
        <v>21269</v>
      </c>
      <c r="AS49" s="91">
        <v>26724</v>
      </c>
      <c r="AT49" s="96">
        <v>71211</v>
      </c>
      <c r="AU49" s="91">
        <v>34312</v>
      </c>
      <c r="AV49" s="91">
        <v>27652</v>
      </c>
      <c r="AW49" s="91">
        <v>28999</v>
      </c>
    </row>
    <row r="50" spans="1:49" ht="12.75">
      <c r="A50" s="127" t="s">
        <v>193</v>
      </c>
      <c r="B50" s="91">
        <v>6332</v>
      </c>
      <c r="C50" s="91">
        <v>6501</v>
      </c>
      <c r="D50" s="91">
        <v>6522</v>
      </c>
      <c r="E50" s="91">
        <v>7092</v>
      </c>
      <c r="F50" s="96">
        <v>26447</v>
      </c>
      <c r="G50" s="91">
        <v>6574</v>
      </c>
      <c r="H50" s="91">
        <v>6721</v>
      </c>
      <c r="I50" s="91">
        <v>6819</v>
      </c>
      <c r="J50" s="91">
        <v>7070</v>
      </c>
      <c r="K50" s="96">
        <v>27184</v>
      </c>
      <c r="L50" s="91">
        <v>6436</v>
      </c>
      <c r="M50" s="91">
        <v>11087</v>
      </c>
      <c r="N50" s="91">
        <v>11378</v>
      </c>
      <c r="O50" s="91">
        <v>12129</v>
      </c>
      <c r="P50" s="96">
        <v>41030</v>
      </c>
      <c r="Q50" s="91">
        <v>11761</v>
      </c>
      <c r="R50" s="91">
        <v>13154</v>
      </c>
      <c r="S50" s="91">
        <v>11800</v>
      </c>
      <c r="T50" s="91">
        <v>19458</v>
      </c>
      <c r="U50" s="96">
        <v>56173</v>
      </c>
      <c r="V50" s="91">
        <v>12895</v>
      </c>
      <c r="W50" s="91">
        <v>14490</v>
      </c>
      <c r="X50" s="91">
        <v>13734</v>
      </c>
      <c r="Y50" s="91">
        <v>20288</v>
      </c>
      <c r="Z50" s="96">
        <v>61407</v>
      </c>
      <c r="AA50" s="91">
        <f t="shared" si="2"/>
        <v>16095</v>
      </c>
      <c r="AB50" s="91">
        <v>15408</v>
      </c>
      <c r="AC50" s="91">
        <v>15868</v>
      </c>
      <c r="AD50" s="91">
        <v>14825</v>
      </c>
      <c r="AE50" s="96">
        <v>62196</v>
      </c>
      <c r="AF50" s="91">
        <v>15559</v>
      </c>
      <c r="AG50" s="91">
        <v>16047</v>
      </c>
      <c r="AH50" s="91">
        <v>15784</v>
      </c>
      <c r="AI50" s="91">
        <v>15819</v>
      </c>
      <c r="AJ50" s="96">
        <v>63209</v>
      </c>
      <c r="AK50" s="91">
        <v>17697</v>
      </c>
      <c r="AL50" s="91">
        <v>17302</v>
      </c>
      <c r="AM50" s="91">
        <v>18346</v>
      </c>
      <c r="AN50" s="91">
        <v>21266</v>
      </c>
      <c r="AO50" s="96">
        <v>74611</v>
      </c>
      <c r="AP50" s="91">
        <v>19875</v>
      </c>
      <c r="AQ50" s="91">
        <v>21909</v>
      </c>
      <c r="AR50" s="91">
        <v>24004</v>
      </c>
      <c r="AS50" s="91">
        <v>29328</v>
      </c>
      <c r="AT50" s="96">
        <v>95116</v>
      </c>
      <c r="AU50" s="91">
        <v>23618</v>
      </c>
      <c r="AV50" s="91">
        <v>23911</v>
      </c>
      <c r="AW50" s="91">
        <v>24965</v>
      </c>
    </row>
    <row r="51" spans="1:49" ht="12.75">
      <c r="A51" s="127" t="s">
        <v>466</v>
      </c>
      <c r="B51" s="91">
        <v>2744</v>
      </c>
      <c r="C51" s="91">
        <v>2553</v>
      </c>
      <c r="D51" s="91">
        <v>2892</v>
      </c>
      <c r="E51" s="91">
        <v>4904</v>
      </c>
      <c r="F51" s="96">
        <v>13093</v>
      </c>
      <c r="G51" s="91">
        <v>2675</v>
      </c>
      <c r="H51" s="91">
        <v>2693</v>
      </c>
      <c r="I51" s="91">
        <v>2726</v>
      </c>
      <c r="J51" s="91">
        <v>3176</v>
      </c>
      <c r="K51" s="96">
        <v>11270</v>
      </c>
      <c r="L51" s="91">
        <v>2990</v>
      </c>
      <c r="M51" s="91">
        <v>2682</v>
      </c>
      <c r="N51" s="91">
        <v>2540</v>
      </c>
      <c r="O51" s="91">
        <v>2715</v>
      </c>
      <c r="P51" s="96">
        <v>10927</v>
      </c>
      <c r="Q51" s="91">
        <v>2294</v>
      </c>
      <c r="R51" s="91">
        <v>607</v>
      </c>
      <c r="S51" s="91">
        <v>1360</v>
      </c>
      <c r="T51" s="91">
        <v>2333</v>
      </c>
      <c r="U51" s="96">
        <v>6594</v>
      </c>
      <c r="V51" s="91">
        <v>1533</v>
      </c>
      <c r="W51" s="91">
        <v>1568</v>
      </c>
      <c r="X51" s="91">
        <v>1648</v>
      </c>
      <c r="Y51" s="91">
        <v>2096</v>
      </c>
      <c r="Z51" s="96">
        <v>6845</v>
      </c>
      <c r="AA51" s="91">
        <f t="shared" si="2"/>
        <v>1968</v>
      </c>
      <c r="AB51" s="91">
        <v>1339</v>
      </c>
      <c r="AC51" s="91">
        <v>1634</v>
      </c>
      <c r="AD51" s="91">
        <v>1806</v>
      </c>
      <c r="AE51" s="96">
        <v>6747</v>
      </c>
      <c r="AF51" s="91">
        <v>1651</v>
      </c>
      <c r="AG51" s="91">
        <v>1749</v>
      </c>
      <c r="AH51" s="91">
        <v>1707</v>
      </c>
      <c r="AI51" s="91">
        <v>2335</v>
      </c>
      <c r="AJ51" s="96">
        <v>7442</v>
      </c>
      <c r="AK51" s="91">
        <v>2117</v>
      </c>
      <c r="AL51" s="91">
        <v>2203</v>
      </c>
      <c r="AM51" s="91">
        <v>2491</v>
      </c>
      <c r="AN51" s="91">
        <v>3074</v>
      </c>
      <c r="AO51" s="96">
        <v>9885</v>
      </c>
      <c r="AP51" s="91">
        <v>2499</v>
      </c>
      <c r="AQ51" s="91">
        <v>2594</v>
      </c>
      <c r="AR51" s="91">
        <v>2762</v>
      </c>
      <c r="AS51" s="91">
        <v>5097</v>
      </c>
      <c r="AT51" s="96">
        <v>12952</v>
      </c>
      <c r="AU51" s="91">
        <v>4936</v>
      </c>
      <c r="AV51" s="91">
        <v>5423</v>
      </c>
      <c r="AW51" s="91">
        <v>4847</v>
      </c>
    </row>
    <row r="52" spans="1:49" ht="12.75">
      <c r="A52" s="127" t="s">
        <v>60</v>
      </c>
      <c r="B52" s="91">
        <v>3376</v>
      </c>
      <c r="C52" s="91">
        <v>2209</v>
      </c>
      <c r="D52" s="91">
        <v>2663</v>
      </c>
      <c r="E52" s="91">
        <v>2297</v>
      </c>
      <c r="F52" s="96">
        <v>10545</v>
      </c>
      <c r="G52" s="91">
        <v>2306</v>
      </c>
      <c r="H52" s="91">
        <v>1961</v>
      </c>
      <c r="I52" s="91">
        <v>2310</v>
      </c>
      <c r="J52" s="91">
        <v>2462</v>
      </c>
      <c r="K52" s="96">
        <v>9039</v>
      </c>
      <c r="L52" s="91">
        <v>2178</v>
      </c>
      <c r="M52" s="91">
        <v>2809</v>
      </c>
      <c r="N52" s="91">
        <v>3229</v>
      </c>
      <c r="O52" s="91">
        <v>4999</v>
      </c>
      <c r="P52" s="96">
        <v>13215</v>
      </c>
      <c r="Q52" s="91">
        <v>2800</v>
      </c>
      <c r="R52" s="91">
        <v>2949</v>
      </c>
      <c r="S52" s="91">
        <v>2979</v>
      </c>
      <c r="T52" s="91">
        <v>3564</v>
      </c>
      <c r="U52" s="96">
        <v>12292</v>
      </c>
      <c r="V52" s="91">
        <v>3358</v>
      </c>
      <c r="W52" s="91">
        <v>3738</v>
      </c>
      <c r="X52" s="91">
        <v>3951</v>
      </c>
      <c r="Y52" s="91">
        <v>2970</v>
      </c>
      <c r="Z52" s="96">
        <v>14017</v>
      </c>
      <c r="AA52" s="91">
        <f t="shared" si="2"/>
        <v>4408</v>
      </c>
      <c r="AB52" s="91">
        <v>4527</v>
      </c>
      <c r="AC52" s="91">
        <v>4605</v>
      </c>
      <c r="AD52" s="91">
        <v>4947</v>
      </c>
      <c r="AE52" s="96">
        <v>18487</v>
      </c>
      <c r="AF52" s="91">
        <v>4595</v>
      </c>
      <c r="AG52" s="91">
        <v>4902</v>
      </c>
      <c r="AH52" s="91">
        <v>4755</v>
      </c>
      <c r="AI52" s="91">
        <v>5150</v>
      </c>
      <c r="AJ52" s="96">
        <v>19402</v>
      </c>
      <c r="AK52" s="91">
        <v>4776</v>
      </c>
      <c r="AL52" s="91">
        <v>5529</v>
      </c>
      <c r="AM52" s="91">
        <v>4537</v>
      </c>
      <c r="AN52" s="91">
        <v>4833</v>
      </c>
      <c r="AO52" s="96">
        <v>19675</v>
      </c>
      <c r="AP52" s="91">
        <v>4727</v>
      </c>
      <c r="AQ52" s="91">
        <v>4697</v>
      </c>
      <c r="AR52" s="91">
        <v>4740</v>
      </c>
      <c r="AS52" s="91">
        <v>4129</v>
      </c>
      <c r="AT52" s="96">
        <v>18293</v>
      </c>
      <c r="AU52" s="91">
        <v>4249</v>
      </c>
      <c r="AV52" s="91">
        <v>4421</v>
      </c>
      <c r="AW52" s="91">
        <v>4568</v>
      </c>
    </row>
    <row r="53" spans="1:49" ht="12.75">
      <c r="A53" s="127" t="s">
        <v>195</v>
      </c>
      <c r="B53" s="91">
        <v>1251</v>
      </c>
      <c r="C53" s="91">
        <v>1347</v>
      </c>
      <c r="D53" s="91">
        <v>1269</v>
      </c>
      <c r="E53" s="91">
        <v>1427</v>
      </c>
      <c r="F53" s="96">
        <v>5294</v>
      </c>
      <c r="G53" s="91">
        <v>684</v>
      </c>
      <c r="H53" s="91">
        <v>819</v>
      </c>
      <c r="I53" s="91">
        <v>871</v>
      </c>
      <c r="J53" s="91">
        <v>3965</v>
      </c>
      <c r="K53" s="96">
        <v>6339</v>
      </c>
      <c r="L53" s="91">
        <v>2720</v>
      </c>
      <c r="M53" s="91">
        <v>1761</v>
      </c>
      <c r="N53" s="91">
        <v>2062</v>
      </c>
      <c r="O53" s="91">
        <v>2687</v>
      </c>
      <c r="P53" s="96">
        <v>9230</v>
      </c>
      <c r="Q53" s="91">
        <v>2339</v>
      </c>
      <c r="R53" s="91">
        <v>2432</v>
      </c>
      <c r="S53" s="91">
        <v>2797</v>
      </c>
      <c r="T53" s="91">
        <v>3351</v>
      </c>
      <c r="U53" s="96">
        <v>10919</v>
      </c>
      <c r="V53" s="91">
        <v>2659</v>
      </c>
      <c r="W53" s="91">
        <v>2935</v>
      </c>
      <c r="X53" s="91">
        <v>1740</v>
      </c>
      <c r="Y53" s="91">
        <v>2247</v>
      </c>
      <c r="Z53" s="96">
        <v>9581</v>
      </c>
      <c r="AA53" s="91">
        <f t="shared" si="2"/>
        <v>2053</v>
      </c>
      <c r="AB53" s="91">
        <v>2121</v>
      </c>
      <c r="AC53" s="91">
        <v>2572</v>
      </c>
      <c r="AD53" s="91">
        <v>2537</v>
      </c>
      <c r="AE53" s="96">
        <v>9283</v>
      </c>
      <c r="AF53" s="91">
        <v>2456</v>
      </c>
      <c r="AG53" s="91">
        <v>2725</v>
      </c>
      <c r="AH53" s="91">
        <v>2562</v>
      </c>
      <c r="AI53" s="91">
        <v>2338</v>
      </c>
      <c r="AJ53" s="96">
        <v>10081</v>
      </c>
      <c r="AK53" s="91">
        <v>2553</v>
      </c>
      <c r="AL53" s="91">
        <v>2517</v>
      </c>
      <c r="AM53" s="91">
        <v>2630</v>
      </c>
      <c r="AN53" s="91">
        <v>3281</v>
      </c>
      <c r="AO53" s="96">
        <v>10981</v>
      </c>
      <c r="AP53" s="91">
        <v>2821</v>
      </c>
      <c r="AQ53" s="91">
        <v>3063</v>
      </c>
      <c r="AR53" s="91">
        <v>4354</v>
      </c>
      <c r="AS53" s="91">
        <v>5337</v>
      </c>
      <c r="AT53" s="96">
        <v>15575</v>
      </c>
      <c r="AU53" s="91">
        <v>4395</v>
      </c>
      <c r="AV53" s="91">
        <v>4352</v>
      </c>
      <c r="AW53" s="91">
        <v>4426</v>
      </c>
    </row>
    <row r="54" spans="1:49" ht="12.75">
      <c r="A54" s="127" t="s">
        <v>492</v>
      </c>
      <c r="B54" s="91"/>
      <c r="C54" s="91"/>
      <c r="D54" s="91"/>
      <c r="E54" s="91"/>
      <c r="F54" s="96"/>
      <c r="G54" s="91"/>
      <c r="H54" s="91"/>
      <c r="I54" s="91"/>
      <c r="J54" s="91"/>
      <c r="K54" s="96"/>
      <c r="L54" s="91"/>
      <c r="M54" s="91"/>
      <c r="N54" s="91"/>
      <c r="O54" s="91"/>
      <c r="P54" s="96"/>
      <c r="Q54" s="91"/>
      <c r="R54" s="91"/>
      <c r="S54" s="91"/>
      <c r="T54" s="91"/>
      <c r="U54" s="96"/>
      <c r="V54" s="91"/>
      <c r="W54" s="91"/>
      <c r="X54" s="91"/>
      <c r="Y54" s="91"/>
      <c r="Z54" s="96"/>
      <c r="AA54" s="91"/>
      <c r="AB54" s="91"/>
      <c r="AC54" s="91"/>
      <c r="AD54" s="91"/>
      <c r="AE54" s="96"/>
      <c r="AF54" s="91"/>
      <c r="AG54" s="91"/>
      <c r="AH54" s="91"/>
      <c r="AI54" s="91"/>
      <c r="AJ54" s="96"/>
      <c r="AK54" s="91"/>
      <c r="AL54" s="91"/>
      <c r="AM54" s="91"/>
      <c r="AN54" s="91"/>
      <c r="AO54" s="96"/>
      <c r="AP54" s="91"/>
      <c r="AQ54" s="91"/>
      <c r="AR54" s="91"/>
      <c r="AS54" s="91"/>
      <c r="AT54" s="96"/>
      <c r="AU54" s="91">
        <v>-824</v>
      </c>
      <c r="AV54" s="91">
        <v>-1342</v>
      </c>
      <c r="AW54" s="91">
        <v>-625</v>
      </c>
    </row>
    <row r="55" spans="1:49" s="119" customFormat="1" ht="12.75">
      <c r="A55" s="107" t="s">
        <v>461</v>
      </c>
      <c r="B55" s="99">
        <v>17585</v>
      </c>
      <c r="C55" s="99">
        <v>16444</v>
      </c>
      <c r="D55" s="99">
        <v>18242</v>
      </c>
      <c r="E55" s="99">
        <v>23055</v>
      </c>
      <c r="F55" s="100">
        <v>75326</v>
      </c>
      <c r="G55" s="99">
        <v>16326</v>
      </c>
      <c r="H55" s="99">
        <v>16749</v>
      </c>
      <c r="I55" s="99">
        <v>16525</v>
      </c>
      <c r="J55" s="99">
        <v>22008</v>
      </c>
      <c r="K55" s="100">
        <v>71608</v>
      </c>
      <c r="L55" s="99">
        <v>20177</v>
      </c>
      <c r="M55" s="99">
        <v>22917</v>
      </c>
      <c r="N55" s="99">
        <v>24136</v>
      </c>
      <c r="O55" s="99">
        <v>28220</v>
      </c>
      <c r="P55" s="100">
        <v>95450</v>
      </c>
      <c r="Q55" s="99">
        <v>24789</v>
      </c>
      <c r="R55" s="99">
        <v>24983</v>
      </c>
      <c r="S55" s="99">
        <v>24738</v>
      </c>
      <c r="T55" s="99">
        <v>34049</v>
      </c>
      <c r="U55" s="100">
        <v>108559</v>
      </c>
      <c r="V55" s="99">
        <v>26887</v>
      </c>
      <c r="W55" s="99">
        <v>29196</v>
      </c>
      <c r="X55" s="99">
        <v>26501</v>
      </c>
      <c r="Y55" s="99">
        <v>40916</v>
      </c>
      <c r="Z55" s="100">
        <v>123500</v>
      </c>
      <c r="AA55" s="99">
        <f t="shared" si="2"/>
        <v>31853</v>
      </c>
      <c r="AB55" s="99">
        <v>32602</v>
      </c>
      <c r="AC55" s="99">
        <v>32369</v>
      </c>
      <c r="AD55" s="99">
        <v>36003</v>
      </c>
      <c r="AE55" s="100">
        <v>132827</v>
      </c>
      <c r="AF55" s="99">
        <v>34078</v>
      </c>
      <c r="AG55" s="99">
        <v>32036</v>
      </c>
      <c r="AH55" s="99">
        <v>38816</v>
      </c>
      <c r="AI55" s="99">
        <v>35608</v>
      </c>
      <c r="AJ55" s="100">
        <v>140538</v>
      </c>
      <c r="AK55" s="99">
        <v>34323</v>
      </c>
      <c r="AL55" s="99">
        <f>SUM(AL49:AL53)</f>
        <v>34152</v>
      </c>
      <c r="AM55" s="99">
        <v>38513</v>
      </c>
      <c r="AN55" s="99">
        <v>44940</v>
      </c>
      <c r="AO55" s="100">
        <v>151928</v>
      </c>
      <c r="AP55" s="99">
        <v>40223</v>
      </c>
      <c r="AQ55" s="99">
        <v>45180</v>
      </c>
      <c r="AR55" s="99">
        <v>57129</v>
      </c>
      <c r="AS55" s="99">
        <v>70615</v>
      </c>
      <c r="AT55" s="100">
        <v>213147</v>
      </c>
      <c r="AU55" s="99">
        <v>70686</v>
      </c>
      <c r="AV55" s="99">
        <v>64417</v>
      </c>
      <c r="AW55" s="99">
        <v>67180</v>
      </c>
    </row>
    <row r="56" spans="1:49" s="119" customFormat="1" ht="12.75">
      <c r="A56" s="127" t="s">
        <v>473</v>
      </c>
      <c r="B56" s="99"/>
      <c r="C56" s="99"/>
      <c r="D56" s="99"/>
      <c r="E56" s="99"/>
      <c r="F56" s="100"/>
      <c r="G56" s="99"/>
      <c r="H56" s="99"/>
      <c r="I56" s="99"/>
      <c r="J56" s="99"/>
      <c r="K56" s="100"/>
      <c r="L56" s="99"/>
      <c r="M56" s="99"/>
      <c r="N56" s="99"/>
      <c r="O56" s="99"/>
      <c r="P56" s="100"/>
      <c r="Q56" s="99"/>
      <c r="R56" s="99"/>
      <c r="S56" s="99"/>
      <c r="T56" s="99"/>
      <c r="U56" s="100"/>
      <c r="V56" s="99"/>
      <c r="W56" s="99"/>
      <c r="X56" s="99"/>
      <c r="Y56" s="99"/>
      <c r="Z56" s="100"/>
      <c r="AA56" s="99"/>
      <c r="AB56" s="99"/>
      <c r="AC56" s="99"/>
      <c r="AD56" s="99"/>
      <c r="AE56" s="100"/>
      <c r="AF56" s="99"/>
      <c r="AG56" s="99"/>
      <c r="AH56" s="99"/>
      <c r="AI56" s="99"/>
      <c r="AJ56" s="100"/>
      <c r="AK56" s="99"/>
      <c r="AL56" s="99"/>
      <c r="AM56" s="99"/>
      <c r="AN56" s="99"/>
      <c r="AO56" s="100"/>
      <c r="AP56" s="99"/>
      <c r="AQ56" s="99"/>
      <c r="AR56" s="171" t="s">
        <v>308</v>
      </c>
      <c r="AS56" s="91" t="s">
        <v>308</v>
      </c>
      <c r="AT56" s="96" t="s">
        <v>308</v>
      </c>
      <c r="AU56" s="99">
        <v>0</v>
      </c>
      <c r="AV56" s="99">
        <v>0</v>
      </c>
      <c r="AW56" s="99">
        <v>0</v>
      </c>
    </row>
    <row r="57" spans="1:49" s="119" customFormat="1" ht="12.75">
      <c r="A57" s="107" t="s">
        <v>460</v>
      </c>
      <c r="B57" s="99">
        <v>17585</v>
      </c>
      <c r="C57" s="99">
        <v>16444</v>
      </c>
      <c r="D57" s="99">
        <v>18242</v>
      </c>
      <c r="E57" s="99">
        <v>23055</v>
      </c>
      <c r="F57" s="100">
        <v>75326</v>
      </c>
      <c r="G57" s="99">
        <v>16326</v>
      </c>
      <c r="H57" s="99">
        <v>16749</v>
      </c>
      <c r="I57" s="99">
        <v>16525</v>
      </c>
      <c r="J57" s="99">
        <v>22008</v>
      </c>
      <c r="K57" s="100">
        <v>71608</v>
      </c>
      <c r="L57" s="99">
        <v>20177</v>
      </c>
      <c r="M57" s="99">
        <v>22917</v>
      </c>
      <c r="N57" s="99">
        <v>24136</v>
      </c>
      <c r="O57" s="99">
        <v>28220</v>
      </c>
      <c r="P57" s="100">
        <v>95450</v>
      </c>
      <c r="Q57" s="99">
        <v>24789</v>
      </c>
      <c r="R57" s="99">
        <v>24983</v>
      </c>
      <c r="S57" s="99">
        <v>24738</v>
      </c>
      <c r="T57" s="99">
        <v>34049</v>
      </c>
      <c r="U57" s="100">
        <v>108559</v>
      </c>
      <c r="V57" s="99">
        <v>26887</v>
      </c>
      <c r="W57" s="99">
        <v>29196</v>
      </c>
      <c r="X57" s="99">
        <v>26501</v>
      </c>
      <c r="Y57" s="99">
        <v>40916</v>
      </c>
      <c r="Z57" s="100">
        <v>123500</v>
      </c>
      <c r="AA57" s="99">
        <f>AE57-AD57-AC57-AB57</f>
        <v>31853</v>
      </c>
      <c r="AB57" s="99">
        <v>32602</v>
      </c>
      <c r="AC57" s="99">
        <v>32369</v>
      </c>
      <c r="AD57" s="99">
        <v>36003</v>
      </c>
      <c r="AE57" s="100">
        <v>132827</v>
      </c>
      <c r="AF57" s="99">
        <v>34078</v>
      </c>
      <c r="AG57" s="99">
        <v>32036</v>
      </c>
      <c r="AH57" s="99">
        <v>38816</v>
      </c>
      <c r="AI57" s="99">
        <v>35608</v>
      </c>
      <c r="AJ57" s="100">
        <v>140538</v>
      </c>
      <c r="AK57" s="99">
        <v>34323</v>
      </c>
      <c r="AL57" s="99">
        <f>SUM(AL51:AL56)</f>
        <v>44401</v>
      </c>
      <c r="AM57" s="99">
        <v>38513</v>
      </c>
      <c r="AN57" s="99">
        <v>44940</v>
      </c>
      <c r="AO57" s="100">
        <v>151928</v>
      </c>
      <c r="AP57" s="99">
        <v>40223</v>
      </c>
      <c r="AQ57" s="99">
        <v>45180</v>
      </c>
      <c r="AR57" s="99">
        <v>57129</v>
      </c>
      <c r="AS57" s="99">
        <v>70615</v>
      </c>
      <c r="AT57" s="100">
        <v>213147</v>
      </c>
      <c r="AU57" s="99">
        <v>70686</v>
      </c>
      <c r="AV57" s="99">
        <v>64417</v>
      </c>
      <c r="AW57" s="99">
        <v>67180</v>
      </c>
    </row>
    <row r="58" spans="1:49" ht="12.75">
      <c r="A58" s="128"/>
      <c r="B58" s="119"/>
      <c r="C58" s="119"/>
      <c r="D58" s="119"/>
      <c r="E58" s="119"/>
      <c r="F58" s="119"/>
      <c r="G58" s="119"/>
      <c r="H58" s="119"/>
      <c r="I58" s="119"/>
      <c r="J58" s="119"/>
      <c r="K58" s="119"/>
      <c r="L58" s="119"/>
      <c r="M58" s="119"/>
      <c r="N58" s="119"/>
      <c r="O58" s="119"/>
      <c r="P58" s="119"/>
      <c r="Q58" s="119"/>
      <c r="R58" s="119"/>
      <c r="S58" s="119"/>
      <c r="T58" s="119"/>
      <c r="U58" s="119"/>
      <c r="V58" s="119"/>
      <c r="W58" s="119"/>
      <c r="X58" s="119"/>
      <c r="Y58" s="119"/>
      <c r="Z58" s="119"/>
      <c r="AA58" s="119"/>
      <c r="AB58" s="119"/>
      <c r="AC58" s="119"/>
      <c r="AD58" s="119"/>
      <c r="AE58" s="119"/>
      <c r="AF58" s="119"/>
      <c r="AG58" s="119"/>
      <c r="AH58" s="119"/>
      <c r="AI58" s="119"/>
      <c r="AJ58" s="119"/>
      <c r="AK58" s="119"/>
      <c r="AL58" s="119"/>
      <c r="AP58" s="119"/>
      <c r="AQ58" s="119"/>
      <c r="AU58" s="119"/>
      <c r="AV58" s="119"/>
      <c r="AW58" s="119"/>
    </row>
    <row r="59" ht="12" customHeight="1"/>
    <row r="60" spans="1:49" ht="12.75">
      <c r="A60" s="92" t="s">
        <v>409</v>
      </c>
      <c r="B60" s="93" t="s">
        <v>0</v>
      </c>
      <c r="C60" s="93" t="s">
        <v>1</v>
      </c>
      <c r="D60" s="93" t="s">
        <v>2</v>
      </c>
      <c r="E60" s="93" t="s">
        <v>3</v>
      </c>
      <c r="F60" s="93" t="s">
        <v>4</v>
      </c>
      <c r="G60" s="93" t="s">
        <v>10</v>
      </c>
      <c r="H60" s="93" t="s">
        <v>11</v>
      </c>
      <c r="I60" s="93" t="s">
        <v>12</v>
      </c>
      <c r="J60" s="93" t="s">
        <v>13</v>
      </c>
      <c r="K60" s="93" t="s">
        <v>14</v>
      </c>
      <c r="L60" s="93" t="s">
        <v>15</v>
      </c>
      <c r="M60" s="93" t="s">
        <v>16</v>
      </c>
      <c r="N60" s="93" t="s">
        <v>17</v>
      </c>
      <c r="O60" s="93" t="s">
        <v>18</v>
      </c>
      <c r="P60" s="93" t="s">
        <v>19</v>
      </c>
      <c r="Q60" s="93" t="s">
        <v>20</v>
      </c>
      <c r="R60" s="93" t="s">
        <v>21</v>
      </c>
      <c r="S60" s="93" t="s">
        <v>22</v>
      </c>
      <c r="T60" s="93" t="s">
        <v>23</v>
      </c>
      <c r="U60" s="93" t="s">
        <v>24</v>
      </c>
      <c r="V60" s="93" t="s">
        <v>25</v>
      </c>
      <c r="W60" s="93" t="s">
        <v>26</v>
      </c>
      <c r="X60" s="93" t="s">
        <v>27</v>
      </c>
      <c r="Y60" s="93" t="s">
        <v>28</v>
      </c>
      <c r="Z60" s="93" t="s">
        <v>29</v>
      </c>
      <c r="AA60" s="93" t="s">
        <v>30</v>
      </c>
      <c r="AB60" s="93" t="s">
        <v>31</v>
      </c>
      <c r="AC60" s="93" t="s">
        <v>32</v>
      </c>
      <c r="AD60" s="93" t="s">
        <v>275</v>
      </c>
      <c r="AE60" s="93" t="s">
        <v>276</v>
      </c>
      <c r="AF60" s="93" t="s">
        <v>278</v>
      </c>
      <c r="AG60" s="93" t="s">
        <v>280</v>
      </c>
      <c r="AH60" s="93" t="s">
        <v>287</v>
      </c>
      <c r="AI60" s="123" t="s">
        <v>289</v>
      </c>
      <c r="AJ60" s="123" t="s">
        <v>290</v>
      </c>
      <c r="AK60" s="123" t="s">
        <v>299</v>
      </c>
      <c r="AL60" s="123" t="s">
        <v>300</v>
      </c>
      <c r="AM60" s="123" t="s">
        <v>301</v>
      </c>
      <c r="AN60" s="123" t="s">
        <v>302</v>
      </c>
      <c r="AO60" s="123" t="s">
        <v>303</v>
      </c>
      <c r="AP60" s="123" t="s">
        <v>341</v>
      </c>
      <c r="AQ60" s="123" t="s">
        <v>342</v>
      </c>
      <c r="AR60" s="123" t="s">
        <v>343</v>
      </c>
      <c r="AS60" s="123" t="s">
        <v>344</v>
      </c>
      <c r="AT60" s="123" t="s">
        <v>345</v>
      </c>
      <c r="AU60" s="123" t="s">
        <v>491</v>
      </c>
      <c r="AV60" s="123" t="s">
        <v>494</v>
      </c>
      <c r="AW60" s="123" t="s">
        <v>496</v>
      </c>
    </row>
    <row r="61" spans="1:49" ht="12.75">
      <c r="A61" s="128"/>
      <c r="B61" s="129"/>
      <c r="C61" s="129"/>
      <c r="D61" s="129"/>
      <c r="E61" s="129"/>
      <c r="F61" s="129"/>
      <c r="G61" s="129"/>
      <c r="H61" s="129"/>
      <c r="I61" s="129"/>
      <c r="J61" s="129"/>
      <c r="K61" s="129"/>
      <c r="L61" s="129"/>
      <c r="M61" s="129"/>
      <c r="N61" s="129"/>
      <c r="O61" s="129"/>
      <c r="P61" s="129"/>
      <c r="Q61" s="129"/>
      <c r="R61" s="129"/>
      <c r="S61" s="129"/>
      <c r="T61" s="129"/>
      <c r="U61" s="129"/>
      <c r="V61" s="129"/>
      <c r="W61" s="129"/>
      <c r="X61" s="129"/>
      <c r="Y61" s="129"/>
      <c r="Z61" s="129"/>
      <c r="AA61" s="129"/>
      <c r="AB61" s="129"/>
      <c r="AC61" s="129"/>
      <c r="AD61" s="129"/>
      <c r="AE61" s="129"/>
      <c r="AF61" s="129"/>
      <c r="AG61" s="129"/>
      <c r="AH61" s="129"/>
      <c r="AI61" s="130"/>
      <c r="AJ61" s="130"/>
      <c r="AK61" s="130"/>
      <c r="AL61" s="130"/>
      <c r="AM61" s="130"/>
      <c r="AN61" s="130"/>
      <c r="AO61" s="130"/>
      <c r="AP61" s="130"/>
      <c r="AQ61" s="130"/>
      <c r="AR61" s="130"/>
      <c r="AS61" s="91"/>
      <c r="AT61" s="130"/>
      <c r="AU61" s="130"/>
      <c r="AV61" s="130"/>
      <c r="AW61" s="130"/>
    </row>
    <row r="62" spans="1:49" ht="12.75">
      <c r="A62" s="127" t="s">
        <v>192</v>
      </c>
      <c r="B62" s="91">
        <v>26352</v>
      </c>
      <c r="C62" s="91">
        <v>21135</v>
      </c>
      <c r="D62" s="91">
        <v>17969</v>
      </c>
      <c r="E62" s="91">
        <v>21655</v>
      </c>
      <c r="F62" s="96">
        <v>87111</v>
      </c>
      <c r="G62" s="91">
        <v>20715</v>
      </c>
      <c r="H62" s="91">
        <v>16601</v>
      </c>
      <c r="I62" s="91">
        <v>14386</v>
      </c>
      <c r="J62" s="91">
        <v>17429</v>
      </c>
      <c r="K62" s="96">
        <v>69131</v>
      </c>
      <c r="L62" s="91">
        <v>23816</v>
      </c>
      <c r="M62" s="91">
        <v>15771</v>
      </c>
      <c r="N62" s="91">
        <v>13131</v>
      </c>
      <c r="O62" s="91">
        <v>11824</v>
      </c>
      <c r="P62" s="96">
        <v>64542</v>
      </c>
      <c r="Q62" s="91">
        <v>17554</v>
      </c>
      <c r="R62" s="91">
        <v>18692</v>
      </c>
      <c r="S62" s="91">
        <v>24717</v>
      </c>
      <c r="T62" s="91">
        <v>15785</v>
      </c>
      <c r="U62" s="96">
        <v>76748</v>
      </c>
      <c r="V62" s="91">
        <v>23436</v>
      </c>
      <c r="W62" s="91">
        <v>30589</v>
      </c>
      <c r="X62" s="91">
        <v>38262</v>
      </c>
      <c r="Y62" s="91">
        <v>44737</v>
      </c>
      <c r="Z62" s="96">
        <v>137024</v>
      </c>
      <c r="AA62" s="91">
        <f>AE62-AD62-AC62-AB62</f>
        <v>45585</v>
      </c>
      <c r="AB62" s="91">
        <v>41681</v>
      </c>
      <c r="AC62" s="91">
        <v>42583</v>
      </c>
      <c r="AD62" s="91">
        <v>26705</v>
      </c>
      <c r="AE62" s="96">
        <v>156554</v>
      </c>
      <c r="AF62" s="91">
        <v>26865</v>
      </c>
      <c r="AG62" s="91">
        <v>30151</v>
      </c>
      <c r="AH62" s="91">
        <v>34143</v>
      </c>
      <c r="AI62" s="91">
        <v>28109</v>
      </c>
      <c r="AJ62" s="96">
        <v>119268</v>
      </c>
      <c r="AK62" s="91">
        <v>96375</v>
      </c>
      <c r="AL62" s="91">
        <v>37160</v>
      </c>
      <c r="AM62" s="91">
        <v>43415</v>
      </c>
      <c r="AN62" s="91">
        <v>50960</v>
      </c>
      <c r="AO62" s="96">
        <v>227910</v>
      </c>
      <c r="AP62" s="91">
        <v>56337</v>
      </c>
      <c r="AQ62" s="91">
        <v>28095</v>
      </c>
      <c r="AR62" s="91">
        <v>56386</v>
      </c>
      <c r="AS62" s="91">
        <v>66336</v>
      </c>
      <c r="AT62" s="96">
        <v>207154</v>
      </c>
      <c r="AU62" s="91">
        <v>86523</v>
      </c>
      <c r="AV62" s="91">
        <v>65969</v>
      </c>
      <c r="AW62" s="91">
        <v>110320</v>
      </c>
    </row>
    <row r="63" spans="1:49" ht="12.75">
      <c r="A63" s="127" t="s">
        <v>193</v>
      </c>
      <c r="B63" s="91">
        <v>22218</v>
      </c>
      <c r="C63" s="91">
        <v>25826</v>
      </c>
      <c r="D63" s="91">
        <v>24587</v>
      </c>
      <c r="E63" s="91">
        <v>23952</v>
      </c>
      <c r="F63" s="96">
        <v>96583</v>
      </c>
      <c r="G63" s="91">
        <v>9997</v>
      </c>
      <c r="H63" s="91">
        <v>27801</v>
      </c>
      <c r="I63" s="91">
        <v>18345</v>
      </c>
      <c r="J63" s="91">
        <v>8391</v>
      </c>
      <c r="K63" s="96">
        <v>64534</v>
      </c>
      <c r="L63" s="91">
        <v>19919</v>
      </c>
      <c r="M63" s="91">
        <v>23269</v>
      </c>
      <c r="N63" s="91">
        <v>32782</v>
      </c>
      <c r="O63" s="91">
        <v>32694</v>
      </c>
      <c r="P63" s="96">
        <v>108664</v>
      </c>
      <c r="Q63" s="91">
        <v>35395</v>
      </c>
      <c r="R63" s="91">
        <v>45334</v>
      </c>
      <c r="S63" s="91">
        <v>70847</v>
      </c>
      <c r="T63" s="91">
        <v>63499</v>
      </c>
      <c r="U63" s="96">
        <v>215075</v>
      </c>
      <c r="V63" s="91">
        <v>50578</v>
      </c>
      <c r="W63" s="91">
        <v>64669</v>
      </c>
      <c r="X63" s="91">
        <v>64432</v>
      </c>
      <c r="Y63" s="91">
        <v>58715</v>
      </c>
      <c r="Z63" s="96">
        <v>238394</v>
      </c>
      <c r="AA63" s="91">
        <f aca="true" t="shared" si="3" ref="AA63:AA68">AE63-AD63-AC63-AB63</f>
        <v>40330</v>
      </c>
      <c r="AB63" s="91">
        <v>84487</v>
      </c>
      <c r="AC63" s="91">
        <v>74565</v>
      </c>
      <c r="AD63" s="91">
        <v>31842</v>
      </c>
      <c r="AE63" s="96">
        <v>231224</v>
      </c>
      <c r="AF63" s="91">
        <v>43911</v>
      </c>
      <c r="AG63" s="91">
        <v>74577</v>
      </c>
      <c r="AH63" s="91">
        <v>63004</v>
      </c>
      <c r="AI63" s="91">
        <v>53652</v>
      </c>
      <c r="AJ63" s="96">
        <v>235144</v>
      </c>
      <c r="AK63" s="91">
        <v>57846</v>
      </c>
      <c r="AL63" s="91">
        <v>86259</v>
      </c>
      <c r="AM63" s="91">
        <v>22885</v>
      </c>
      <c r="AN63" s="91">
        <v>-20007</v>
      </c>
      <c r="AO63" s="96">
        <v>146983</v>
      </c>
      <c r="AP63" s="91">
        <v>24551</v>
      </c>
      <c r="AQ63" s="91">
        <v>63198</v>
      </c>
      <c r="AR63" s="91">
        <v>22346</v>
      </c>
      <c r="AS63" s="91">
        <v>3015</v>
      </c>
      <c r="AT63" s="96">
        <v>113110</v>
      </c>
      <c r="AU63" s="91">
        <v>20630</v>
      </c>
      <c r="AV63" s="91">
        <v>44735</v>
      </c>
      <c r="AW63" s="91">
        <v>44837</v>
      </c>
    </row>
    <row r="64" spans="1:49" ht="12.75">
      <c r="A64" s="127" t="s">
        <v>467</v>
      </c>
      <c r="B64" s="91">
        <v>-38697</v>
      </c>
      <c r="C64" s="91">
        <v>-36363</v>
      </c>
      <c r="D64" s="91">
        <v>-21810</v>
      </c>
      <c r="E64" s="91">
        <v>-12207</v>
      </c>
      <c r="F64" s="96">
        <v>-109077</v>
      </c>
      <c r="G64" s="91">
        <v>-3994</v>
      </c>
      <c r="H64" s="91">
        <v>5580</v>
      </c>
      <c r="I64" s="91">
        <v>7438</v>
      </c>
      <c r="J64" s="91">
        <v>2441</v>
      </c>
      <c r="K64" s="96">
        <v>11465</v>
      </c>
      <c r="L64" s="91">
        <v>667</v>
      </c>
      <c r="M64" s="91">
        <v>-6970</v>
      </c>
      <c r="N64" s="91">
        <v>18225</v>
      </c>
      <c r="O64" s="91">
        <v>6532</v>
      </c>
      <c r="P64" s="96">
        <v>18454</v>
      </c>
      <c r="Q64" s="91">
        <v>23224</v>
      </c>
      <c r="R64" s="91">
        <v>13677</v>
      </c>
      <c r="S64" s="91">
        <v>14247</v>
      </c>
      <c r="T64" s="91">
        <v>20287</v>
      </c>
      <c r="U64" s="96">
        <v>71435</v>
      </c>
      <c r="V64" s="91">
        <v>32004</v>
      </c>
      <c r="W64" s="91">
        <v>13558</v>
      </c>
      <c r="X64" s="91">
        <v>11482</v>
      </c>
      <c r="Y64" s="91">
        <v>216</v>
      </c>
      <c r="Z64" s="96">
        <v>57260</v>
      </c>
      <c r="AA64" s="91">
        <f t="shared" si="3"/>
        <v>88141</v>
      </c>
      <c r="AB64" s="91">
        <v>11023</v>
      </c>
      <c r="AC64" s="91">
        <v>7101</v>
      </c>
      <c r="AD64" s="91">
        <v>10102</v>
      </c>
      <c r="AE64" s="96">
        <v>116367</v>
      </c>
      <c r="AF64" s="91">
        <v>14467</v>
      </c>
      <c r="AG64" s="91">
        <v>10069</v>
      </c>
      <c r="AH64" s="91">
        <v>10208</v>
      </c>
      <c r="AI64" s="91">
        <v>11441</v>
      </c>
      <c r="AJ64" s="96">
        <v>46185</v>
      </c>
      <c r="AK64" s="91">
        <v>13370</v>
      </c>
      <c r="AL64" s="91">
        <v>10799</v>
      </c>
      <c r="AM64" s="91">
        <v>10432</v>
      </c>
      <c r="AN64" s="91">
        <v>13760</v>
      </c>
      <c r="AO64" s="96">
        <v>48361</v>
      </c>
      <c r="AP64" s="91">
        <v>20715</v>
      </c>
      <c r="AQ64" s="91">
        <v>14182</v>
      </c>
      <c r="AR64" s="91">
        <v>19395</v>
      </c>
      <c r="AS64" s="91">
        <v>21145</v>
      </c>
      <c r="AT64" s="96">
        <v>75437</v>
      </c>
      <c r="AU64" s="91">
        <v>30223</v>
      </c>
      <c r="AV64" s="91">
        <v>26077</v>
      </c>
      <c r="AW64" s="91">
        <v>10405</v>
      </c>
    </row>
    <row r="65" spans="1:49" ht="12.75">
      <c r="A65" s="127" t="s">
        <v>60</v>
      </c>
      <c r="B65" s="91">
        <v>6288</v>
      </c>
      <c r="C65" s="91">
        <v>353</v>
      </c>
      <c r="D65" s="91">
        <v>4339</v>
      </c>
      <c r="E65" s="91">
        <v>4550</v>
      </c>
      <c r="F65" s="96">
        <v>15530</v>
      </c>
      <c r="G65" s="91">
        <v>2544</v>
      </c>
      <c r="H65" s="91">
        <v>4905</v>
      </c>
      <c r="I65" s="91">
        <v>5628</v>
      </c>
      <c r="J65" s="91">
        <v>-930</v>
      </c>
      <c r="K65" s="96">
        <v>12147</v>
      </c>
      <c r="L65" s="91">
        <v>3445</v>
      </c>
      <c r="M65" s="91">
        <v>6363</v>
      </c>
      <c r="N65" s="91">
        <v>-1523</v>
      </c>
      <c r="O65" s="91">
        <v>6217</v>
      </c>
      <c r="P65" s="96">
        <v>14502</v>
      </c>
      <c r="Q65" s="91">
        <v>6556</v>
      </c>
      <c r="R65" s="91">
        <v>6325</v>
      </c>
      <c r="S65" s="91">
        <v>6878</v>
      </c>
      <c r="T65" s="91">
        <v>11334</v>
      </c>
      <c r="U65" s="96">
        <v>31093</v>
      </c>
      <c r="V65" s="91">
        <v>12991</v>
      </c>
      <c r="W65" s="91">
        <v>7422</v>
      </c>
      <c r="X65" s="91">
        <v>4117</v>
      </c>
      <c r="Y65" s="91">
        <v>8601</v>
      </c>
      <c r="Z65" s="96">
        <v>33131</v>
      </c>
      <c r="AA65" s="91">
        <f t="shared" si="3"/>
        <v>8061</v>
      </c>
      <c r="AB65" s="91">
        <v>8446</v>
      </c>
      <c r="AC65" s="91">
        <v>10068</v>
      </c>
      <c r="AD65" s="91">
        <v>15197</v>
      </c>
      <c r="AE65" s="96">
        <v>41772</v>
      </c>
      <c r="AF65" s="91">
        <v>17225</v>
      </c>
      <c r="AG65" s="91">
        <v>17090</v>
      </c>
      <c r="AH65" s="91">
        <v>16695</v>
      </c>
      <c r="AI65" s="91">
        <v>9284</v>
      </c>
      <c r="AJ65" s="96">
        <v>60294</v>
      </c>
      <c r="AK65" s="91">
        <v>7414</v>
      </c>
      <c r="AL65" s="91">
        <v>-8214</v>
      </c>
      <c r="AM65" s="91">
        <v>4347</v>
      </c>
      <c r="AN65" s="91">
        <v>8585</v>
      </c>
      <c r="AO65" s="96">
        <v>12132</v>
      </c>
      <c r="AP65" s="91">
        <v>1016</v>
      </c>
      <c r="AQ65" s="91">
        <v>-4638</v>
      </c>
      <c r="AR65" s="91">
        <v>6117</v>
      </c>
      <c r="AS65" s="91">
        <v>547</v>
      </c>
      <c r="AT65" s="96">
        <v>3042</v>
      </c>
      <c r="AU65" s="91">
        <v>2079</v>
      </c>
      <c r="AV65" s="91">
        <v>5997</v>
      </c>
      <c r="AW65" s="91">
        <v>10614</v>
      </c>
    </row>
    <row r="66" spans="1:49" ht="12.75">
      <c r="A66" s="127" t="s">
        <v>195</v>
      </c>
      <c r="B66" s="91">
        <v>-1483</v>
      </c>
      <c r="C66" s="91">
        <v>-4294</v>
      </c>
      <c r="D66" s="91">
        <v>-6238</v>
      </c>
      <c r="E66" s="91">
        <v>-7548</v>
      </c>
      <c r="F66" s="96">
        <v>-19563</v>
      </c>
      <c r="G66" s="91">
        <v>-4296</v>
      </c>
      <c r="H66" s="91">
        <v>-5619</v>
      </c>
      <c r="I66" s="91">
        <v>-7077</v>
      </c>
      <c r="J66" s="91">
        <v>-11818</v>
      </c>
      <c r="K66" s="96">
        <v>-28810</v>
      </c>
      <c r="L66" s="91">
        <v>-2873</v>
      </c>
      <c r="M66" s="91">
        <v>-9838</v>
      </c>
      <c r="N66" s="91">
        <v>-6829</v>
      </c>
      <c r="O66" s="91">
        <v>-6595</v>
      </c>
      <c r="P66" s="96">
        <v>-26135</v>
      </c>
      <c r="Q66" s="91">
        <v>-3283</v>
      </c>
      <c r="R66" s="91">
        <v>-8019</v>
      </c>
      <c r="S66" s="91">
        <v>-5650</v>
      </c>
      <c r="T66" s="91">
        <v>-24106</v>
      </c>
      <c r="U66" s="96">
        <v>-41058</v>
      </c>
      <c r="V66" s="91">
        <v>-9986</v>
      </c>
      <c r="W66" s="91">
        <v>-5059</v>
      </c>
      <c r="X66" s="91">
        <v>-10971</v>
      </c>
      <c r="Y66" s="91">
        <v>-6191</v>
      </c>
      <c r="Z66" s="96">
        <v>-32207</v>
      </c>
      <c r="AA66" s="91">
        <f t="shared" si="3"/>
        <v>-9441</v>
      </c>
      <c r="AB66" s="91">
        <v>-11805</v>
      </c>
      <c r="AC66" s="91">
        <v>-7415</v>
      </c>
      <c r="AD66" s="91">
        <v>-7146</v>
      </c>
      <c r="AE66" s="96">
        <v>-35807</v>
      </c>
      <c r="AF66" s="91">
        <v>8131</v>
      </c>
      <c r="AG66" s="91">
        <v>-6414</v>
      </c>
      <c r="AH66" s="91">
        <v>11307</v>
      </c>
      <c r="AI66" s="91">
        <v>23503</v>
      </c>
      <c r="AJ66" s="96">
        <v>36527</v>
      </c>
      <c r="AK66" s="91">
        <v>-6592</v>
      </c>
      <c r="AL66" s="91">
        <v>-2588</v>
      </c>
      <c r="AM66" s="91">
        <v>-11698</v>
      </c>
      <c r="AN66" s="91">
        <v>-6394</v>
      </c>
      <c r="AO66" s="96">
        <v>-27272</v>
      </c>
      <c r="AP66" s="91">
        <v>11338</v>
      </c>
      <c r="AQ66" s="91">
        <v>13837</v>
      </c>
      <c r="AR66" s="91">
        <v>-8841</v>
      </c>
      <c r="AS66" s="91">
        <v>35871</v>
      </c>
      <c r="AT66" s="96">
        <v>52205</v>
      </c>
      <c r="AU66" s="91">
        <v>-7561</v>
      </c>
      <c r="AV66" s="91">
        <v>-17965</v>
      </c>
      <c r="AW66" s="91">
        <v>-14707</v>
      </c>
    </row>
    <row r="67" spans="1:49" ht="14.25">
      <c r="A67" s="127" t="s">
        <v>331</v>
      </c>
      <c r="B67" s="91">
        <v>5956</v>
      </c>
      <c r="C67" s="91">
        <v>-4048</v>
      </c>
      <c r="D67" s="91">
        <v>-7774</v>
      </c>
      <c r="E67" s="91">
        <v>7431</v>
      </c>
      <c r="F67" s="96">
        <v>1565</v>
      </c>
      <c r="G67" s="91">
        <v>3546</v>
      </c>
      <c r="H67" s="91">
        <v>-3544</v>
      </c>
      <c r="I67" s="91">
        <v>-5374</v>
      </c>
      <c r="J67" s="91">
        <v>5682</v>
      </c>
      <c r="K67" s="96">
        <v>310</v>
      </c>
      <c r="L67" s="91">
        <v>3350</v>
      </c>
      <c r="M67" s="91">
        <v>-5386</v>
      </c>
      <c r="N67" s="91">
        <v>-3021</v>
      </c>
      <c r="O67" s="91">
        <v>3551</v>
      </c>
      <c r="P67" s="96">
        <v>-1506</v>
      </c>
      <c r="Q67" s="91">
        <v>7164</v>
      </c>
      <c r="R67" s="91">
        <v>-3342</v>
      </c>
      <c r="S67" s="91">
        <v>-4658</v>
      </c>
      <c r="T67" s="91">
        <v>4873</v>
      </c>
      <c r="U67" s="96">
        <v>4037</v>
      </c>
      <c r="V67" s="91">
        <v>10284</v>
      </c>
      <c r="W67" s="91">
        <v>-4558</v>
      </c>
      <c r="X67" s="91">
        <v>-10960</v>
      </c>
      <c r="Y67" s="91">
        <v>-432</v>
      </c>
      <c r="Z67" s="96">
        <v>-5666</v>
      </c>
      <c r="AA67" s="91">
        <f t="shared" si="3"/>
        <v>14344</v>
      </c>
      <c r="AB67" s="91">
        <v>1096</v>
      </c>
      <c r="AC67" s="91">
        <v>221</v>
      </c>
      <c r="AD67" s="91">
        <v>1869</v>
      </c>
      <c r="AE67" s="96">
        <v>17530</v>
      </c>
      <c r="AF67" s="91">
        <v>-1421</v>
      </c>
      <c r="AG67" s="91">
        <v>-1899</v>
      </c>
      <c r="AH67" s="91">
        <v>-576</v>
      </c>
      <c r="AI67" s="91">
        <v>2521</v>
      </c>
      <c r="AJ67" s="96">
        <v>-1375</v>
      </c>
      <c r="AK67" s="91">
        <v>-66789</v>
      </c>
      <c r="AL67" s="91">
        <v>-171</v>
      </c>
      <c r="AM67" s="91">
        <v>5774</v>
      </c>
      <c r="AN67" s="91">
        <v>4412</v>
      </c>
      <c r="AO67" s="96">
        <v>-56774</v>
      </c>
      <c r="AP67" s="91">
        <v>-6325</v>
      </c>
      <c r="AQ67" s="91">
        <v>9352</v>
      </c>
      <c r="AR67" s="91">
        <v>2709</v>
      </c>
      <c r="AS67" s="91">
        <v>-298</v>
      </c>
      <c r="AT67" s="96">
        <v>5438</v>
      </c>
      <c r="AU67" s="91">
        <v>-1724</v>
      </c>
      <c r="AV67" s="91">
        <v>-866</v>
      </c>
      <c r="AW67" s="91">
        <v>1797</v>
      </c>
    </row>
    <row r="68" spans="1:49" ht="12.75">
      <c r="A68" s="107" t="s">
        <v>462</v>
      </c>
      <c r="B68" s="99">
        <v>20634</v>
      </c>
      <c r="C68" s="99">
        <v>2609</v>
      </c>
      <c r="D68" s="99">
        <v>11073</v>
      </c>
      <c r="E68" s="99">
        <v>37833</v>
      </c>
      <c r="F68" s="100">
        <v>72149</v>
      </c>
      <c r="G68" s="99">
        <v>28512</v>
      </c>
      <c r="H68" s="99">
        <v>45724</v>
      </c>
      <c r="I68" s="99">
        <v>33346</v>
      </c>
      <c r="J68" s="99">
        <v>21195</v>
      </c>
      <c r="K68" s="100">
        <v>128777</v>
      </c>
      <c r="L68" s="99">
        <v>48324</v>
      </c>
      <c r="M68" s="99">
        <v>23209</v>
      </c>
      <c r="N68" s="99">
        <v>52765</v>
      </c>
      <c r="O68" s="99">
        <v>54223</v>
      </c>
      <c r="P68" s="100">
        <v>178521</v>
      </c>
      <c r="Q68" s="99">
        <v>86610</v>
      </c>
      <c r="R68" s="99">
        <v>72667</v>
      </c>
      <c r="S68" s="99">
        <v>106381</v>
      </c>
      <c r="T68" s="99">
        <v>91672</v>
      </c>
      <c r="U68" s="100">
        <v>357330</v>
      </c>
      <c r="V68" s="99">
        <v>119307</v>
      </c>
      <c r="W68" s="99">
        <v>106621</v>
      </c>
      <c r="X68" s="99">
        <v>96362</v>
      </c>
      <c r="Y68" s="99">
        <v>105646</v>
      </c>
      <c r="Z68" s="100">
        <v>427936</v>
      </c>
      <c r="AA68" s="99">
        <f t="shared" si="3"/>
        <v>187020</v>
      </c>
      <c r="AB68" s="99">
        <v>134928</v>
      </c>
      <c r="AC68" s="99">
        <v>127123</v>
      </c>
      <c r="AD68" s="99">
        <v>78569</v>
      </c>
      <c r="AE68" s="100">
        <v>527640</v>
      </c>
      <c r="AF68" s="99">
        <v>109178</v>
      </c>
      <c r="AG68" s="99">
        <v>123574</v>
      </c>
      <c r="AH68" s="99">
        <v>134781</v>
      </c>
      <c r="AI68" s="99">
        <v>128510</v>
      </c>
      <c r="AJ68" s="100">
        <v>496043</v>
      </c>
      <c r="AK68" s="99">
        <v>101624</v>
      </c>
      <c r="AL68" s="99">
        <f>SUM(AL62:AL67)</f>
        <v>123245</v>
      </c>
      <c r="AM68" s="99">
        <v>75155</v>
      </c>
      <c r="AN68" s="99">
        <v>51316</v>
      </c>
      <c r="AO68" s="100">
        <v>351340</v>
      </c>
      <c r="AP68" s="99">
        <v>107632</v>
      </c>
      <c r="AQ68" s="99">
        <v>124026</v>
      </c>
      <c r="AR68" s="99">
        <v>98112</v>
      </c>
      <c r="AS68" s="99">
        <v>126616</v>
      </c>
      <c r="AT68" s="100">
        <v>456386</v>
      </c>
      <c r="AU68" s="99">
        <v>130170</v>
      </c>
      <c r="AV68" s="99">
        <v>123947</v>
      </c>
      <c r="AW68" s="99">
        <v>163266</v>
      </c>
    </row>
    <row r="69" spans="1:49" ht="12.75">
      <c r="A69" s="127" t="s">
        <v>473</v>
      </c>
      <c r="B69" s="99"/>
      <c r="C69" s="99"/>
      <c r="D69" s="99"/>
      <c r="E69" s="99"/>
      <c r="F69" s="100"/>
      <c r="G69" s="99"/>
      <c r="H69" s="99"/>
      <c r="I69" s="99"/>
      <c r="J69" s="99"/>
      <c r="K69" s="100"/>
      <c r="L69" s="99"/>
      <c r="M69" s="99"/>
      <c r="N69" s="99"/>
      <c r="O69" s="99"/>
      <c r="P69" s="100"/>
      <c r="Q69" s="99"/>
      <c r="R69" s="99"/>
      <c r="S69" s="99"/>
      <c r="T69" s="99"/>
      <c r="U69" s="100"/>
      <c r="V69" s="99"/>
      <c r="W69" s="99"/>
      <c r="X69" s="99"/>
      <c r="Y69" s="99"/>
      <c r="Z69" s="100"/>
      <c r="AA69" s="99"/>
      <c r="AB69" s="99"/>
      <c r="AC69" s="99"/>
      <c r="AD69" s="99"/>
      <c r="AE69" s="100"/>
      <c r="AF69" s="99"/>
      <c r="AG69" s="99"/>
      <c r="AH69" s="99"/>
      <c r="AI69" s="99"/>
      <c r="AJ69" s="100"/>
      <c r="AK69" s="99"/>
      <c r="AL69" s="99"/>
      <c r="AM69" s="99"/>
      <c r="AN69" s="99"/>
      <c r="AO69" s="100"/>
      <c r="AP69" s="99"/>
      <c r="AQ69" s="99"/>
      <c r="AR69" s="91">
        <v>-8295</v>
      </c>
      <c r="AS69" s="91">
        <v>6590</v>
      </c>
      <c r="AT69" s="96">
        <v>-1705</v>
      </c>
      <c r="AU69" s="99">
        <v>-11372</v>
      </c>
      <c r="AV69" s="99">
        <v>-13369</v>
      </c>
      <c r="AW69" s="99">
        <v>-12628</v>
      </c>
    </row>
    <row r="70" spans="1:49" ht="12.75">
      <c r="A70" s="107" t="s">
        <v>463</v>
      </c>
      <c r="B70" s="99">
        <v>20634</v>
      </c>
      <c r="C70" s="99">
        <v>2609</v>
      </c>
      <c r="D70" s="99">
        <v>11073</v>
      </c>
      <c r="E70" s="99">
        <v>37833</v>
      </c>
      <c r="F70" s="100">
        <v>72149</v>
      </c>
      <c r="G70" s="99">
        <v>28512</v>
      </c>
      <c r="H70" s="99">
        <v>45724</v>
      </c>
      <c r="I70" s="99">
        <v>33346</v>
      </c>
      <c r="J70" s="99">
        <v>21195</v>
      </c>
      <c r="K70" s="100">
        <v>128777</v>
      </c>
      <c r="L70" s="99">
        <v>48324</v>
      </c>
      <c r="M70" s="99">
        <v>23209</v>
      </c>
      <c r="N70" s="99">
        <v>52765</v>
      </c>
      <c r="O70" s="99">
        <v>54223</v>
      </c>
      <c r="P70" s="100">
        <v>178521</v>
      </c>
      <c r="Q70" s="99">
        <v>86610</v>
      </c>
      <c r="R70" s="99">
        <v>72667</v>
      </c>
      <c r="S70" s="99">
        <v>106381</v>
      </c>
      <c r="T70" s="99">
        <v>91672</v>
      </c>
      <c r="U70" s="100">
        <v>357330</v>
      </c>
      <c r="V70" s="99">
        <v>119307</v>
      </c>
      <c r="W70" s="99">
        <v>106621</v>
      </c>
      <c r="X70" s="99">
        <v>96362</v>
      </c>
      <c r="Y70" s="99">
        <v>105646</v>
      </c>
      <c r="Z70" s="100">
        <v>427936</v>
      </c>
      <c r="AA70" s="99">
        <f>AE70-AD70-AC70-AB70</f>
        <v>187020</v>
      </c>
      <c r="AB70" s="99">
        <v>134928</v>
      </c>
      <c r="AC70" s="99">
        <v>127123</v>
      </c>
      <c r="AD70" s="99">
        <v>78569</v>
      </c>
      <c r="AE70" s="100">
        <v>527640</v>
      </c>
      <c r="AF70" s="99">
        <v>109178</v>
      </c>
      <c r="AG70" s="99">
        <v>123574</v>
      </c>
      <c r="AH70" s="99">
        <v>134781</v>
      </c>
      <c r="AI70" s="99">
        <v>128510</v>
      </c>
      <c r="AJ70" s="100">
        <v>496043</v>
      </c>
      <c r="AK70" s="99">
        <v>101624</v>
      </c>
      <c r="AL70" s="99">
        <f>SUM(AL64:AL69)</f>
        <v>123071</v>
      </c>
      <c r="AM70" s="99">
        <v>75155</v>
      </c>
      <c r="AN70" s="99">
        <v>51316</v>
      </c>
      <c r="AO70" s="100">
        <v>351340</v>
      </c>
      <c r="AP70" s="99">
        <v>107632</v>
      </c>
      <c r="AQ70" s="99">
        <v>124026</v>
      </c>
      <c r="AR70" s="99">
        <v>89817</v>
      </c>
      <c r="AS70" s="99">
        <v>133206</v>
      </c>
      <c r="AT70" s="100">
        <v>454681</v>
      </c>
      <c r="AU70" s="99">
        <v>118798</v>
      </c>
      <c r="AV70" s="99">
        <v>110578</v>
      </c>
      <c r="AW70" s="99">
        <v>150638</v>
      </c>
    </row>
    <row r="71" spans="1:36" ht="12.75">
      <c r="A71" s="128"/>
      <c r="B71" s="119"/>
      <c r="C71" s="119"/>
      <c r="D71" s="119"/>
      <c r="E71" s="119"/>
      <c r="F71" s="119"/>
      <c r="G71" s="119"/>
      <c r="H71" s="119"/>
      <c r="I71" s="119"/>
      <c r="J71" s="119"/>
      <c r="K71" s="119"/>
      <c r="L71" s="119"/>
      <c r="M71" s="119"/>
      <c r="N71" s="119"/>
      <c r="O71" s="119"/>
      <c r="P71" s="119"/>
      <c r="Q71" s="119"/>
      <c r="R71" s="119"/>
      <c r="S71" s="119"/>
      <c r="T71" s="119"/>
      <c r="U71" s="119"/>
      <c r="V71" s="119"/>
      <c r="W71" s="119"/>
      <c r="X71" s="119"/>
      <c r="Y71" s="119"/>
      <c r="Z71" s="119"/>
      <c r="AA71" s="119"/>
      <c r="AB71" s="119"/>
      <c r="AC71" s="119"/>
      <c r="AD71" s="119"/>
      <c r="AE71" s="119"/>
      <c r="AF71" s="119"/>
      <c r="AG71" s="119"/>
      <c r="AH71" s="119"/>
      <c r="AI71" s="119"/>
      <c r="AJ71" s="119"/>
    </row>
    <row r="72" ht="12.75"/>
    <row r="73" spans="1:49" ht="12.75">
      <c r="A73" s="92" t="s">
        <v>410</v>
      </c>
      <c r="B73" s="169">
        <v>36981</v>
      </c>
      <c r="C73" s="169">
        <v>37072</v>
      </c>
      <c r="D73" s="169">
        <v>37164</v>
      </c>
      <c r="E73" s="169">
        <v>37256</v>
      </c>
      <c r="F73" s="169"/>
      <c r="G73" s="169">
        <v>37346</v>
      </c>
      <c r="H73" s="169">
        <v>37437</v>
      </c>
      <c r="I73" s="169">
        <v>37529</v>
      </c>
      <c r="J73" s="169">
        <v>37621</v>
      </c>
      <c r="K73" s="169"/>
      <c r="L73" s="169">
        <v>37711</v>
      </c>
      <c r="M73" s="169">
        <v>37802</v>
      </c>
      <c r="N73" s="169">
        <v>37894</v>
      </c>
      <c r="O73" s="169">
        <v>37986</v>
      </c>
      <c r="P73" s="169"/>
      <c r="Q73" s="169">
        <v>38077</v>
      </c>
      <c r="R73" s="169">
        <v>38168</v>
      </c>
      <c r="S73" s="169">
        <v>38260</v>
      </c>
      <c r="T73" s="169">
        <v>38352</v>
      </c>
      <c r="U73" s="169"/>
      <c r="V73" s="169">
        <v>38442</v>
      </c>
      <c r="W73" s="169">
        <v>38533</v>
      </c>
      <c r="X73" s="169">
        <v>38625</v>
      </c>
      <c r="Y73" s="169">
        <v>38717</v>
      </c>
      <c r="Z73" s="169"/>
      <c r="AA73" s="169">
        <v>38807</v>
      </c>
      <c r="AB73" s="169">
        <v>38898</v>
      </c>
      <c r="AC73" s="169">
        <v>38990</v>
      </c>
      <c r="AD73" s="169">
        <v>39082</v>
      </c>
      <c r="AE73" s="169"/>
      <c r="AF73" s="169">
        <v>39172</v>
      </c>
      <c r="AG73" s="169">
        <v>39263</v>
      </c>
      <c r="AH73" s="169">
        <v>39355</v>
      </c>
      <c r="AI73" s="170">
        <v>39447</v>
      </c>
      <c r="AJ73" s="170"/>
      <c r="AK73" s="170">
        <v>39538</v>
      </c>
      <c r="AL73" s="170">
        <v>39629</v>
      </c>
      <c r="AM73" s="170">
        <v>39721</v>
      </c>
      <c r="AN73" s="170">
        <v>39813</v>
      </c>
      <c r="AO73" s="123"/>
      <c r="AP73" s="170">
        <v>39903</v>
      </c>
      <c r="AQ73" s="170">
        <v>39994</v>
      </c>
      <c r="AR73" s="170">
        <v>40086</v>
      </c>
      <c r="AS73" s="170">
        <v>40178</v>
      </c>
      <c r="AT73" s="123"/>
      <c r="AU73" s="170">
        <v>40268</v>
      </c>
      <c r="AV73" s="170">
        <v>40359</v>
      </c>
      <c r="AW73" s="170">
        <v>40451</v>
      </c>
    </row>
    <row r="74" spans="1:49" ht="12.75">
      <c r="A74" s="128"/>
      <c r="B74" s="132"/>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AA74" s="132"/>
      <c r="AB74" s="132"/>
      <c r="AC74" s="132"/>
      <c r="AD74" s="132"/>
      <c r="AF74" s="132"/>
      <c r="AG74" s="132"/>
      <c r="AH74" s="132"/>
      <c r="AI74" s="129"/>
      <c r="AJ74" s="129"/>
      <c r="AK74" s="132"/>
      <c r="AL74" s="132"/>
      <c r="AM74" s="132"/>
      <c r="AN74" s="132"/>
      <c r="AP74" s="132"/>
      <c r="AQ74" s="132"/>
      <c r="AR74" s="132"/>
      <c r="AS74" s="132"/>
      <c r="AU74" s="132"/>
      <c r="AV74" s="132"/>
      <c r="AW74" s="132"/>
    </row>
    <row r="75" spans="1:49" ht="12.75">
      <c r="A75" s="127" t="s">
        <v>192</v>
      </c>
      <c r="B75" s="91">
        <v>86231</v>
      </c>
      <c r="C75" s="91">
        <v>83626</v>
      </c>
      <c r="D75" s="91">
        <v>81976</v>
      </c>
      <c r="E75" s="91">
        <v>76974</v>
      </c>
      <c r="F75" s="109"/>
      <c r="G75" s="91">
        <v>74470</v>
      </c>
      <c r="H75" s="91">
        <v>72614</v>
      </c>
      <c r="I75" s="91">
        <v>69515</v>
      </c>
      <c r="J75" s="91">
        <v>72511</v>
      </c>
      <c r="K75" s="109"/>
      <c r="L75" s="91">
        <v>68813</v>
      </c>
      <c r="M75" s="91">
        <v>97605</v>
      </c>
      <c r="N75" s="91">
        <v>100602</v>
      </c>
      <c r="O75" s="91">
        <v>101237</v>
      </c>
      <c r="P75" s="109"/>
      <c r="Q75" s="91">
        <v>97691</v>
      </c>
      <c r="R75" s="91">
        <v>94336</v>
      </c>
      <c r="S75" s="91">
        <v>90881</v>
      </c>
      <c r="T75" s="91">
        <v>92917</v>
      </c>
      <c r="U75" s="109"/>
      <c r="V75" s="91">
        <v>95761</v>
      </c>
      <c r="W75" s="91">
        <v>104943</v>
      </c>
      <c r="X75" s="91">
        <v>153574</v>
      </c>
      <c r="Y75" s="91">
        <v>145971</v>
      </c>
      <c r="Z75" s="109"/>
      <c r="AA75" s="91">
        <v>146672</v>
      </c>
      <c r="AB75" s="91">
        <v>149607</v>
      </c>
      <c r="AC75" s="91">
        <v>147694</v>
      </c>
      <c r="AD75" s="91">
        <v>147056</v>
      </c>
      <c r="AE75" s="109"/>
      <c r="AF75" s="91">
        <v>141145</v>
      </c>
      <c r="AG75" s="91">
        <v>133429</v>
      </c>
      <c r="AH75" s="91">
        <v>139371</v>
      </c>
      <c r="AI75" s="91">
        <v>144120</v>
      </c>
      <c r="AJ75" s="109"/>
      <c r="AK75" s="91">
        <v>150877</v>
      </c>
      <c r="AL75" s="91">
        <v>154041</v>
      </c>
      <c r="AM75" s="91">
        <v>161690</v>
      </c>
      <c r="AN75" s="91">
        <v>166081</v>
      </c>
      <c r="AO75" s="109"/>
      <c r="AP75" s="91">
        <v>167816</v>
      </c>
      <c r="AQ75" s="91">
        <v>651156</v>
      </c>
      <c r="AR75" s="91">
        <v>715775</v>
      </c>
      <c r="AS75" s="91">
        <v>980097</v>
      </c>
      <c r="AT75" s="109"/>
      <c r="AU75" s="91">
        <v>999644</v>
      </c>
      <c r="AV75" s="91">
        <v>1075422</v>
      </c>
      <c r="AW75" s="91">
        <v>1014116</v>
      </c>
    </row>
    <row r="76" spans="1:49" ht="12.75">
      <c r="A76" s="127" t="s">
        <v>193</v>
      </c>
      <c r="B76" s="91">
        <v>213542</v>
      </c>
      <c r="C76" s="91">
        <v>214068</v>
      </c>
      <c r="D76" s="91">
        <v>213537</v>
      </c>
      <c r="E76" s="91">
        <v>198285</v>
      </c>
      <c r="F76" s="109"/>
      <c r="G76" s="91">
        <v>192831</v>
      </c>
      <c r="H76" s="91">
        <v>183446</v>
      </c>
      <c r="I76" s="91">
        <v>180776</v>
      </c>
      <c r="J76" s="91">
        <v>185951</v>
      </c>
      <c r="K76" s="109"/>
      <c r="L76" s="91">
        <v>179894</v>
      </c>
      <c r="M76" s="91">
        <v>371352</v>
      </c>
      <c r="N76" s="91">
        <v>358519</v>
      </c>
      <c r="O76" s="91">
        <v>398805</v>
      </c>
      <c r="P76" s="109"/>
      <c r="Q76" s="91">
        <v>430061</v>
      </c>
      <c r="R76" s="91">
        <v>437680</v>
      </c>
      <c r="S76" s="91">
        <v>443465</v>
      </c>
      <c r="T76" s="91">
        <v>465134</v>
      </c>
      <c r="U76" s="109"/>
      <c r="V76" s="91">
        <v>465822</v>
      </c>
      <c r="W76" s="91">
        <v>498937</v>
      </c>
      <c r="X76" s="91">
        <v>494361</v>
      </c>
      <c r="Y76" s="91">
        <v>515954</v>
      </c>
      <c r="Z76" s="109"/>
      <c r="AA76" s="91">
        <v>517915</v>
      </c>
      <c r="AB76" s="91">
        <v>525384</v>
      </c>
      <c r="AC76" s="91">
        <v>527127</v>
      </c>
      <c r="AD76" s="91">
        <v>540361</v>
      </c>
      <c r="AE76" s="109"/>
      <c r="AF76" s="91">
        <v>531822</v>
      </c>
      <c r="AG76" s="91">
        <v>522229</v>
      </c>
      <c r="AH76" s="91">
        <v>521218</v>
      </c>
      <c r="AI76" s="91">
        <v>665982</v>
      </c>
      <c r="AJ76" s="109"/>
      <c r="AK76" s="91">
        <v>672292</v>
      </c>
      <c r="AL76" s="91">
        <v>667198</v>
      </c>
      <c r="AM76" s="91">
        <v>671399</v>
      </c>
      <c r="AN76" s="91">
        <v>748977</v>
      </c>
      <c r="AO76" s="109"/>
      <c r="AP76" s="91">
        <v>827180</v>
      </c>
      <c r="AQ76" s="91">
        <v>1015320</v>
      </c>
      <c r="AR76" s="91">
        <v>1007864</v>
      </c>
      <c r="AS76" s="91">
        <v>1020703</v>
      </c>
      <c r="AT76" s="109"/>
      <c r="AU76" s="91">
        <v>933456</v>
      </c>
      <c r="AV76" s="91">
        <v>996811</v>
      </c>
      <c r="AW76" s="91">
        <v>963266</v>
      </c>
    </row>
    <row r="77" spans="1:49" ht="12.75">
      <c r="A77" s="127" t="s">
        <v>466</v>
      </c>
      <c r="B77" s="91">
        <v>112673</v>
      </c>
      <c r="C77" s="91">
        <v>106472</v>
      </c>
      <c r="D77" s="91">
        <v>104563</v>
      </c>
      <c r="E77" s="91">
        <v>103524</v>
      </c>
      <c r="F77" s="109"/>
      <c r="G77" s="91">
        <v>101831</v>
      </c>
      <c r="H77" s="91">
        <v>100839</v>
      </c>
      <c r="I77" s="91">
        <v>100337</v>
      </c>
      <c r="J77" s="91">
        <v>100953</v>
      </c>
      <c r="K77" s="109"/>
      <c r="L77" s="91">
        <v>114041</v>
      </c>
      <c r="M77" s="91">
        <v>113765</v>
      </c>
      <c r="N77" s="91">
        <v>99933</v>
      </c>
      <c r="O77" s="91">
        <v>105050</v>
      </c>
      <c r="P77" s="109"/>
      <c r="Q77" s="91">
        <v>103045</v>
      </c>
      <c r="R77" s="91">
        <v>103140</v>
      </c>
      <c r="S77" s="91">
        <v>104415</v>
      </c>
      <c r="T77" s="91">
        <v>112095</v>
      </c>
      <c r="U77" s="109"/>
      <c r="V77" s="91">
        <v>115034</v>
      </c>
      <c r="W77" s="91">
        <v>117612</v>
      </c>
      <c r="X77" s="91">
        <v>120692</v>
      </c>
      <c r="Y77" s="91">
        <v>192344</v>
      </c>
      <c r="Z77" s="109"/>
      <c r="AA77" s="91">
        <v>73979</v>
      </c>
      <c r="AB77" s="91">
        <v>76008</v>
      </c>
      <c r="AC77" s="91">
        <v>76796</v>
      </c>
      <c r="AD77" s="91">
        <v>79022</v>
      </c>
      <c r="AE77" s="109"/>
      <c r="AF77" s="91">
        <v>78197</v>
      </c>
      <c r="AG77" s="91">
        <v>78168</v>
      </c>
      <c r="AH77" s="91">
        <v>84429</v>
      </c>
      <c r="AI77" s="91">
        <v>100654</v>
      </c>
      <c r="AJ77" s="109"/>
      <c r="AK77" s="91">
        <v>118306</v>
      </c>
      <c r="AL77" s="91">
        <v>152942</v>
      </c>
      <c r="AM77" s="91">
        <v>190284</v>
      </c>
      <c r="AN77" s="91">
        <v>231821</v>
      </c>
      <c r="AO77" s="109"/>
      <c r="AP77" s="91">
        <v>258285</v>
      </c>
      <c r="AQ77" s="91">
        <v>264070</v>
      </c>
      <c r="AR77" s="91">
        <v>272051</v>
      </c>
      <c r="AS77" s="91">
        <v>292029</v>
      </c>
      <c r="AT77" s="109"/>
      <c r="AU77" s="91">
        <v>318314</v>
      </c>
      <c r="AV77" s="91">
        <v>412080</v>
      </c>
      <c r="AW77" s="91">
        <v>423852</v>
      </c>
    </row>
    <row r="78" spans="1:49" ht="12.75">
      <c r="A78" s="127" t="s">
        <v>60</v>
      </c>
      <c r="B78" s="91">
        <v>93916</v>
      </c>
      <c r="C78" s="91">
        <v>87215</v>
      </c>
      <c r="D78" s="91">
        <v>86880</v>
      </c>
      <c r="E78" s="91">
        <v>86255</v>
      </c>
      <c r="F78" s="109"/>
      <c r="G78" s="91">
        <v>77016</v>
      </c>
      <c r="H78" s="91">
        <v>83544</v>
      </c>
      <c r="I78" s="91">
        <v>78599</v>
      </c>
      <c r="J78" s="91">
        <v>74341</v>
      </c>
      <c r="K78" s="109"/>
      <c r="L78" s="91">
        <v>91296</v>
      </c>
      <c r="M78" s="91">
        <v>141133</v>
      </c>
      <c r="N78" s="91">
        <v>157445</v>
      </c>
      <c r="O78" s="91">
        <v>176716</v>
      </c>
      <c r="P78" s="109"/>
      <c r="Q78" s="91">
        <v>166099</v>
      </c>
      <c r="R78" s="91">
        <v>187248</v>
      </c>
      <c r="S78" s="91">
        <v>193133</v>
      </c>
      <c r="T78" s="91">
        <v>193538</v>
      </c>
      <c r="U78" s="109"/>
      <c r="V78" s="91">
        <v>189494</v>
      </c>
      <c r="W78" s="91">
        <v>185411</v>
      </c>
      <c r="X78" s="91">
        <v>200305</v>
      </c>
      <c r="Y78" s="91">
        <v>202032</v>
      </c>
      <c r="Z78" s="109"/>
      <c r="AA78" s="91">
        <v>202491</v>
      </c>
      <c r="AB78" s="91">
        <v>201780</v>
      </c>
      <c r="AC78" s="91">
        <v>197916</v>
      </c>
      <c r="AD78" s="91">
        <v>196188</v>
      </c>
      <c r="AE78" s="109"/>
      <c r="AF78" s="91">
        <v>192942</v>
      </c>
      <c r="AG78" s="91">
        <v>188476</v>
      </c>
      <c r="AH78" s="91">
        <v>186996</v>
      </c>
      <c r="AI78" s="91">
        <v>186269</v>
      </c>
      <c r="AJ78" s="109"/>
      <c r="AK78" s="91">
        <v>184543</v>
      </c>
      <c r="AL78" s="91">
        <v>181913</v>
      </c>
      <c r="AM78" s="91">
        <v>180036</v>
      </c>
      <c r="AN78" s="91">
        <v>182689</v>
      </c>
      <c r="AO78" s="109"/>
      <c r="AP78" s="91">
        <v>188173</v>
      </c>
      <c r="AQ78" s="91">
        <v>184269</v>
      </c>
      <c r="AR78" s="91">
        <v>183611</v>
      </c>
      <c r="AS78" s="91">
        <v>182927</v>
      </c>
      <c r="AT78" s="109"/>
      <c r="AU78" s="91">
        <v>179366</v>
      </c>
      <c r="AV78" s="91">
        <v>183016</v>
      </c>
      <c r="AW78" s="91">
        <v>178231</v>
      </c>
    </row>
    <row r="79" spans="1:49" ht="12.75">
      <c r="A79" s="127" t="s">
        <v>195</v>
      </c>
      <c r="B79" s="91">
        <v>25025</v>
      </c>
      <c r="C79" s="91">
        <v>24111</v>
      </c>
      <c r="D79" s="91">
        <v>24657</v>
      </c>
      <c r="E79" s="91">
        <v>23752</v>
      </c>
      <c r="F79" s="109"/>
      <c r="G79" s="91">
        <v>30333</v>
      </c>
      <c r="H79" s="91">
        <v>23093</v>
      </c>
      <c r="I79" s="91">
        <v>28046</v>
      </c>
      <c r="J79" s="91">
        <v>38983</v>
      </c>
      <c r="K79" s="109"/>
      <c r="L79" s="91">
        <v>28512</v>
      </c>
      <c r="M79" s="91">
        <v>63295</v>
      </c>
      <c r="N79" s="91">
        <v>72318</v>
      </c>
      <c r="O79" s="91">
        <v>74143</v>
      </c>
      <c r="P79" s="109"/>
      <c r="Q79" s="91">
        <v>56617</v>
      </c>
      <c r="R79" s="91">
        <v>56376</v>
      </c>
      <c r="S79" s="91">
        <v>55406</v>
      </c>
      <c r="T79" s="91">
        <v>61385</v>
      </c>
      <c r="U79" s="109"/>
      <c r="V79" s="91">
        <v>61152</v>
      </c>
      <c r="W79" s="91">
        <v>67338</v>
      </c>
      <c r="X79" s="91">
        <v>55577</v>
      </c>
      <c r="Y79" s="91">
        <v>56452</v>
      </c>
      <c r="Z79" s="109"/>
      <c r="AA79" s="91">
        <v>58290</v>
      </c>
      <c r="AB79" s="91">
        <v>57638</v>
      </c>
      <c r="AC79" s="91">
        <v>59512</v>
      </c>
      <c r="AD79" s="91">
        <v>64521</v>
      </c>
      <c r="AE79" s="109"/>
      <c r="AF79" s="91">
        <v>64458</v>
      </c>
      <c r="AG79" s="91">
        <v>62766</v>
      </c>
      <c r="AH79" s="91">
        <v>66081</v>
      </c>
      <c r="AI79" s="91">
        <v>76661</v>
      </c>
      <c r="AJ79" s="109"/>
      <c r="AK79" s="91">
        <v>78908</v>
      </c>
      <c r="AL79" s="91">
        <v>78556</v>
      </c>
      <c r="AM79" s="91">
        <v>78640</v>
      </c>
      <c r="AN79" s="91">
        <v>86264</v>
      </c>
      <c r="AO79" s="109"/>
      <c r="AP79" s="91">
        <v>88008</v>
      </c>
      <c r="AQ79" s="91">
        <v>111333</v>
      </c>
      <c r="AR79" s="91">
        <v>108673</v>
      </c>
      <c r="AS79" s="91">
        <v>101395</v>
      </c>
      <c r="AT79" s="109"/>
      <c r="AU79" s="91">
        <v>99396</v>
      </c>
      <c r="AV79" s="91">
        <v>101203</v>
      </c>
      <c r="AW79" s="91">
        <v>96920</v>
      </c>
    </row>
    <row r="80" spans="1:49" ht="12.75">
      <c r="A80" s="127" t="s">
        <v>495</v>
      </c>
      <c r="B80" s="91"/>
      <c r="C80" s="91"/>
      <c r="D80" s="91"/>
      <c r="E80" s="91"/>
      <c r="F80" s="109"/>
      <c r="G80" s="91"/>
      <c r="H80" s="91"/>
      <c r="I80" s="91"/>
      <c r="J80" s="91"/>
      <c r="K80" s="109"/>
      <c r="L80" s="91"/>
      <c r="M80" s="91"/>
      <c r="N80" s="91"/>
      <c r="O80" s="91"/>
      <c r="P80" s="109"/>
      <c r="Q80" s="91"/>
      <c r="R80" s="91"/>
      <c r="S80" s="91"/>
      <c r="T80" s="91"/>
      <c r="U80" s="109"/>
      <c r="V80" s="91"/>
      <c r="W80" s="91"/>
      <c r="X80" s="91"/>
      <c r="Y80" s="91"/>
      <c r="Z80" s="109"/>
      <c r="AA80" s="91"/>
      <c r="AB80" s="91"/>
      <c r="AC80" s="91"/>
      <c r="AD80" s="91"/>
      <c r="AE80" s="109"/>
      <c r="AF80" s="91"/>
      <c r="AG80" s="91"/>
      <c r="AH80" s="91"/>
      <c r="AI80" s="91"/>
      <c r="AJ80" s="109"/>
      <c r="AK80" s="91"/>
      <c r="AL80" s="91"/>
      <c r="AM80" s="91"/>
      <c r="AN80" s="91"/>
      <c r="AO80" s="109"/>
      <c r="AP80" s="91"/>
      <c r="AQ80" s="91"/>
      <c r="AR80" s="91"/>
      <c r="AS80" s="91"/>
      <c r="AT80" s="109"/>
      <c r="AU80" s="91"/>
      <c r="AV80" s="91">
        <v>-67154</v>
      </c>
      <c r="AW80" s="91">
        <v>-65641</v>
      </c>
    </row>
    <row r="81" spans="1:49" ht="12.75">
      <c r="A81" s="107" t="s">
        <v>464</v>
      </c>
      <c r="B81" s="99">
        <v>531387</v>
      </c>
      <c r="C81" s="99">
        <v>515492</v>
      </c>
      <c r="D81" s="99">
        <v>511613</v>
      </c>
      <c r="E81" s="99">
        <v>488790</v>
      </c>
      <c r="F81" s="111"/>
      <c r="G81" s="99">
        <v>476481</v>
      </c>
      <c r="H81" s="99">
        <v>463536</v>
      </c>
      <c r="I81" s="99">
        <v>457273</v>
      </c>
      <c r="J81" s="99">
        <v>472739</v>
      </c>
      <c r="K81" s="111"/>
      <c r="L81" s="99">
        <v>482556</v>
      </c>
      <c r="M81" s="99">
        <v>787150</v>
      </c>
      <c r="N81" s="99">
        <v>788817</v>
      </c>
      <c r="O81" s="99">
        <v>855951</v>
      </c>
      <c r="P81" s="111"/>
      <c r="Q81" s="99">
        <v>853513</v>
      </c>
      <c r="R81" s="99">
        <v>878780</v>
      </c>
      <c r="S81" s="99">
        <v>887300</v>
      </c>
      <c r="T81" s="99">
        <v>925069</v>
      </c>
      <c r="U81" s="111"/>
      <c r="V81" s="99">
        <v>927263</v>
      </c>
      <c r="W81" s="99">
        <v>974241</v>
      </c>
      <c r="X81" s="99">
        <v>1024509</v>
      </c>
      <c r="Y81" s="99">
        <v>1112753</v>
      </c>
      <c r="Z81" s="111"/>
      <c r="AA81" s="99">
        <v>999347</v>
      </c>
      <c r="AB81" s="99">
        <v>1010417</v>
      </c>
      <c r="AC81" s="99">
        <v>1009045</v>
      </c>
      <c r="AD81" s="99">
        <v>1027148</v>
      </c>
      <c r="AE81" s="111"/>
      <c r="AF81" s="99">
        <v>1008564</v>
      </c>
      <c r="AG81" s="99">
        <v>985068</v>
      </c>
      <c r="AH81" s="99">
        <v>998095</v>
      </c>
      <c r="AI81" s="99">
        <v>1173686</v>
      </c>
      <c r="AJ81" s="111"/>
      <c r="AK81" s="99">
        <v>1204926</v>
      </c>
      <c r="AL81" s="99">
        <f>SUM(AL75:AL79)</f>
        <v>1234650</v>
      </c>
      <c r="AM81" s="99">
        <v>1282049</v>
      </c>
      <c r="AN81" s="99">
        <v>1415832</v>
      </c>
      <c r="AO81" s="111"/>
      <c r="AP81" s="99">
        <v>1529462</v>
      </c>
      <c r="AQ81" s="99">
        <v>2226148</v>
      </c>
      <c r="AR81" s="99">
        <v>2287974</v>
      </c>
      <c r="AS81" s="91">
        <v>2577151</v>
      </c>
      <c r="AT81" s="111"/>
      <c r="AU81" s="99">
        <v>2530176</v>
      </c>
      <c r="AV81" s="99">
        <v>2701378</v>
      </c>
      <c r="AW81" s="99">
        <v>2610744</v>
      </c>
    </row>
    <row r="82" spans="1:49" ht="12.75">
      <c r="A82" s="127" t="s">
        <v>473</v>
      </c>
      <c r="B82" s="99"/>
      <c r="C82" s="99"/>
      <c r="D82" s="99"/>
      <c r="E82" s="99"/>
      <c r="F82" s="111"/>
      <c r="G82" s="99"/>
      <c r="H82" s="99"/>
      <c r="I82" s="99"/>
      <c r="J82" s="99"/>
      <c r="K82" s="111"/>
      <c r="L82" s="99"/>
      <c r="M82" s="99"/>
      <c r="N82" s="99"/>
      <c r="O82" s="99"/>
      <c r="P82" s="111"/>
      <c r="Q82" s="99"/>
      <c r="R82" s="99"/>
      <c r="S82" s="99"/>
      <c r="T82" s="99"/>
      <c r="U82" s="111"/>
      <c r="V82" s="99"/>
      <c r="W82" s="99"/>
      <c r="X82" s="99"/>
      <c r="Y82" s="99"/>
      <c r="Z82" s="111"/>
      <c r="AA82" s="99"/>
      <c r="AB82" s="99"/>
      <c r="AC82" s="99"/>
      <c r="AD82" s="99"/>
      <c r="AE82" s="111"/>
      <c r="AF82" s="99"/>
      <c r="AG82" s="99"/>
      <c r="AH82" s="99"/>
      <c r="AI82" s="99"/>
      <c r="AJ82" s="111"/>
      <c r="AK82" s="99"/>
      <c r="AL82" s="99"/>
      <c r="AM82" s="99"/>
      <c r="AN82" s="99"/>
      <c r="AO82" s="111"/>
      <c r="AP82" s="99"/>
      <c r="AQ82" s="99"/>
      <c r="AR82" s="224" t="s">
        <v>308</v>
      </c>
      <c r="AS82" s="91" t="s">
        <v>320</v>
      </c>
      <c r="AT82" s="111"/>
      <c r="AU82" s="99">
        <v>0</v>
      </c>
      <c r="AV82" s="99">
        <v>0</v>
      </c>
      <c r="AW82" s="99">
        <v>0</v>
      </c>
    </row>
    <row r="83" spans="1:49" ht="12.75">
      <c r="A83" s="107" t="s">
        <v>465</v>
      </c>
      <c r="B83" s="99">
        <v>531387</v>
      </c>
      <c r="C83" s="99">
        <v>515492</v>
      </c>
      <c r="D83" s="99">
        <v>511613</v>
      </c>
      <c r="E83" s="99">
        <v>488790</v>
      </c>
      <c r="F83" s="111"/>
      <c r="G83" s="99">
        <v>476481</v>
      </c>
      <c r="H83" s="99">
        <v>463536</v>
      </c>
      <c r="I83" s="99">
        <v>457273</v>
      </c>
      <c r="J83" s="99">
        <v>472739</v>
      </c>
      <c r="K83" s="111"/>
      <c r="L83" s="99">
        <v>482556</v>
      </c>
      <c r="M83" s="99">
        <v>787150</v>
      </c>
      <c r="N83" s="99">
        <v>788817</v>
      </c>
      <c r="O83" s="99">
        <v>855951</v>
      </c>
      <c r="P83" s="111"/>
      <c r="Q83" s="99">
        <v>853513</v>
      </c>
      <c r="R83" s="99">
        <v>878780</v>
      </c>
      <c r="S83" s="99">
        <v>887300</v>
      </c>
      <c r="T83" s="99">
        <v>925069</v>
      </c>
      <c r="U83" s="111"/>
      <c r="V83" s="99">
        <v>927263</v>
      </c>
      <c r="W83" s="99">
        <v>974241</v>
      </c>
      <c r="X83" s="99">
        <v>1024509</v>
      </c>
      <c r="Y83" s="99">
        <v>1112753</v>
      </c>
      <c r="Z83" s="111"/>
      <c r="AA83" s="99">
        <v>999347</v>
      </c>
      <c r="AB83" s="99">
        <v>1010417</v>
      </c>
      <c r="AC83" s="99">
        <v>1009045</v>
      </c>
      <c r="AD83" s="99">
        <v>1027148</v>
      </c>
      <c r="AE83" s="111"/>
      <c r="AF83" s="99">
        <v>1008564</v>
      </c>
      <c r="AG83" s="99">
        <v>985068</v>
      </c>
      <c r="AH83" s="99">
        <v>998095</v>
      </c>
      <c r="AI83" s="99">
        <v>1173686</v>
      </c>
      <c r="AJ83" s="111"/>
      <c r="AK83" s="99">
        <v>1204926</v>
      </c>
      <c r="AL83" s="99">
        <f>SUM(AL77:AL82)</f>
        <v>1648061</v>
      </c>
      <c r="AM83" s="99">
        <v>1282049</v>
      </c>
      <c r="AN83" s="99">
        <v>1415832</v>
      </c>
      <c r="AO83" s="111"/>
      <c r="AP83" s="99">
        <v>1529462</v>
      </c>
      <c r="AQ83" s="99">
        <v>2226148</v>
      </c>
      <c r="AR83" s="99">
        <v>2287974</v>
      </c>
      <c r="AS83" s="91">
        <v>2577151</v>
      </c>
      <c r="AT83" s="111"/>
      <c r="AU83" s="99">
        <v>2530176</v>
      </c>
      <c r="AV83" s="99">
        <v>2701378</v>
      </c>
      <c r="AW83" s="99">
        <v>2610744</v>
      </c>
    </row>
    <row r="84" ht="12.75">
      <c r="A84" s="94" t="s">
        <v>490</v>
      </c>
    </row>
    <row r="85" ht="116.25">
      <c r="A85" s="133" t="s">
        <v>332</v>
      </c>
    </row>
    <row r="86" ht="129">
      <c r="A86" s="133" t="s">
        <v>333</v>
      </c>
    </row>
    <row r="87" ht="12.75"/>
    <row r="88" ht="12.75"/>
    <row r="89" ht="12.75">
      <c r="A89" s="121" t="s">
        <v>375</v>
      </c>
    </row>
    <row r="90" spans="1:31" ht="12.75">
      <c r="A90" s="128" t="s">
        <v>356</v>
      </c>
      <c r="F90" s="122" t="s">
        <v>231</v>
      </c>
      <c r="K90" s="122" t="s">
        <v>231</v>
      </c>
      <c r="P90" s="122" t="s">
        <v>231</v>
      </c>
      <c r="U90" s="122" t="s">
        <v>231</v>
      </c>
      <c r="Z90" s="122" t="s">
        <v>231</v>
      </c>
      <c r="AE90" s="122" t="s">
        <v>231</v>
      </c>
    </row>
    <row r="91" spans="1:49" ht="12.75" customHeight="1">
      <c r="A91" s="183" t="s">
        <v>413</v>
      </c>
      <c r="B91" s="184" t="s">
        <v>0</v>
      </c>
      <c r="C91" s="184" t="s">
        <v>1</v>
      </c>
      <c r="D91" s="184" t="s">
        <v>2</v>
      </c>
      <c r="E91" s="184" t="s">
        <v>3</v>
      </c>
      <c r="F91" s="184" t="s">
        <v>4</v>
      </c>
      <c r="G91" s="184" t="s">
        <v>10</v>
      </c>
      <c r="H91" s="184" t="s">
        <v>11</v>
      </c>
      <c r="I91" s="184" t="s">
        <v>12</v>
      </c>
      <c r="J91" s="184" t="s">
        <v>13</v>
      </c>
      <c r="K91" s="184" t="s">
        <v>14</v>
      </c>
      <c r="L91" s="184" t="s">
        <v>15</v>
      </c>
      <c r="M91" s="184" t="s">
        <v>16</v>
      </c>
      <c r="N91" s="184" t="s">
        <v>17</v>
      </c>
      <c r="O91" s="184" t="s">
        <v>18</v>
      </c>
      <c r="P91" s="184" t="s">
        <v>19</v>
      </c>
      <c r="Q91" s="184" t="s">
        <v>20</v>
      </c>
      <c r="R91" s="184" t="s">
        <v>21</v>
      </c>
      <c r="S91" s="184" t="s">
        <v>22</v>
      </c>
      <c r="T91" s="184" t="s">
        <v>23</v>
      </c>
      <c r="U91" s="184" t="s">
        <v>24</v>
      </c>
      <c r="V91" s="184" t="s">
        <v>25</v>
      </c>
      <c r="W91" s="184" t="s">
        <v>26</v>
      </c>
      <c r="X91" s="184" t="s">
        <v>27</v>
      </c>
      <c r="Y91" s="184" t="s">
        <v>28</v>
      </c>
      <c r="Z91" s="184" t="s">
        <v>29</v>
      </c>
      <c r="AA91" s="184" t="s">
        <v>30</v>
      </c>
      <c r="AB91" s="184" t="s">
        <v>31</v>
      </c>
      <c r="AC91" s="184" t="s">
        <v>32</v>
      </c>
      <c r="AD91" s="184" t="s">
        <v>275</v>
      </c>
      <c r="AE91" s="184" t="s">
        <v>276</v>
      </c>
      <c r="AF91" s="184" t="s">
        <v>278</v>
      </c>
      <c r="AG91" s="184" t="s">
        <v>280</v>
      </c>
      <c r="AH91" s="184" t="s">
        <v>287</v>
      </c>
      <c r="AI91" s="191" t="s">
        <v>289</v>
      </c>
      <c r="AJ91" s="191" t="s">
        <v>290</v>
      </c>
      <c r="AK91" s="191" t="s">
        <v>299</v>
      </c>
      <c r="AL91" s="191" t="s">
        <v>300</v>
      </c>
      <c r="AM91" s="191" t="s">
        <v>301</v>
      </c>
      <c r="AN91" s="191" t="s">
        <v>302</v>
      </c>
      <c r="AO91" s="191" t="s">
        <v>303</v>
      </c>
      <c r="AP91" s="191" t="s">
        <v>341</v>
      </c>
      <c r="AQ91" s="191" t="s">
        <v>342</v>
      </c>
      <c r="AR91" s="191" t="s">
        <v>343</v>
      </c>
      <c r="AS91" s="191" t="s">
        <v>344</v>
      </c>
      <c r="AT91" s="191" t="s">
        <v>345</v>
      </c>
      <c r="AU91" s="191" t="s">
        <v>491</v>
      </c>
      <c r="AV91" s="191" t="s">
        <v>494</v>
      </c>
      <c r="AW91" s="191" t="s">
        <v>496</v>
      </c>
    </row>
    <row r="92" spans="1:49" ht="12.75" customHeight="1">
      <c r="A92" s="124"/>
      <c r="B92" s="125"/>
      <c r="C92" s="125"/>
      <c r="D92" s="125"/>
      <c r="E92" s="125"/>
      <c r="F92" s="125"/>
      <c r="G92" s="125"/>
      <c r="H92" s="125"/>
      <c r="I92" s="125"/>
      <c r="J92" s="125"/>
      <c r="K92" s="125"/>
      <c r="L92" s="125"/>
      <c r="M92" s="125"/>
      <c r="N92" s="125"/>
      <c r="O92" s="125"/>
      <c r="P92" s="125"/>
      <c r="Q92" s="125"/>
      <c r="R92" s="125"/>
      <c r="S92" s="125"/>
      <c r="T92" s="125"/>
      <c r="U92" s="125"/>
      <c r="V92" s="125"/>
      <c r="W92" s="125"/>
      <c r="X92" s="125"/>
      <c r="Y92" s="125"/>
      <c r="Z92" s="125"/>
      <c r="AA92" s="125"/>
      <c r="AB92" s="125"/>
      <c r="AC92" s="125"/>
      <c r="AD92" s="125"/>
      <c r="AE92" s="125"/>
      <c r="AF92" s="125"/>
      <c r="AG92" s="125"/>
      <c r="AH92" s="125"/>
      <c r="AI92" s="126"/>
      <c r="AJ92" s="126"/>
      <c r="AK92" s="126"/>
      <c r="AL92" s="126"/>
      <c r="AM92" s="126"/>
      <c r="AN92" s="126"/>
      <c r="AO92" s="126"/>
      <c r="AP92" s="126"/>
      <c r="AQ92" s="126"/>
      <c r="AR92" s="126"/>
      <c r="AS92" s="126"/>
      <c r="AT92" s="126"/>
      <c r="AU92" s="126"/>
      <c r="AV92" s="126"/>
      <c r="AW92" s="126"/>
    </row>
    <row r="93" spans="1:49" ht="12.75" customHeight="1">
      <c r="A93" s="186" t="s">
        <v>192</v>
      </c>
      <c r="B93" s="109"/>
      <c r="C93" s="109"/>
      <c r="D93" s="109"/>
      <c r="E93" s="109"/>
      <c r="F93" s="207">
        <v>165613</v>
      </c>
      <c r="G93" s="109"/>
      <c r="H93" s="109"/>
      <c r="I93" s="109"/>
      <c r="J93" s="109"/>
      <c r="K93" s="207">
        <v>128018</v>
      </c>
      <c r="L93" s="109"/>
      <c r="M93" s="109"/>
      <c r="N93" s="109"/>
      <c r="O93" s="109"/>
      <c r="P93" s="207">
        <v>151457</v>
      </c>
      <c r="Q93" s="109"/>
      <c r="R93" s="109"/>
      <c r="S93" s="109"/>
      <c r="T93" s="109"/>
      <c r="U93" s="207">
        <v>208521</v>
      </c>
      <c r="V93" s="91">
        <v>57315</v>
      </c>
      <c r="W93" s="91">
        <v>64314</v>
      </c>
      <c r="X93" s="91">
        <v>79465</v>
      </c>
      <c r="Y93" s="91">
        <v>88403</v>
      </c>
      <c r="Z93" s="207">
        <v>289497</v>
      </c>
      <c r="AA93" s="91">
        <f>AE93-AD93-AC93-AB93</f>
        <v>99484</v>
      </c>
      <c r="AB93" s="91">
        <v>94403</v>
      </c>
      <c r="AC93" s="91">
        <v>102679</v>
      </c>
      <c r="AD93" s="91">
        <v>93045</v>
      </c>
      <c r="AE93" s="207">
        <v>389611</v>
      </c>
      <c r="AF93" s="91">
        <v>75246</v>
      </c>
      <c r="AG93" s="91">
        <v>76488</v>
      </c>
      <c r="AH93" s="91">
        <v>85486</v>
      </c>
      <c r="AI93" s="91">
        <v>97586</v>
      </c>
      <c r="AJ93" s="207">
        <v>334806</v>
      </c>
      <c r="AK93" s="91">
        <v>93770</v>
      </c>
      <c r="AL93" s="91">
        <v>105691</v>
      </c>
      <c r="AM93" s="91">
        <v>118491</v>
      </c>
      <c r="AN93" s="91">
        <v>110879</v>
      </c>
      <c r="AO93" s="207">
        <v>428831</v>
      </c>
      <c r="AP93" s="91">
        <v>103900</v>
      </c>
      <c r="AQ93" s="91">
        <v>80253</v>
      </c>
      <c r="AR93" s="91">
        <v>69916</v>
      </c>
      <c r="AS93" s="91">
        <v>78267</v>
      </c>
      <c r="AT93" s="207">
        <v>332336</v>
      </c>
      <c r="AU93" s="91">
        <v>82575</v>
      </c>
      <c r="AV93" s="91">
        <v>96491</v>
      </c>
      <c r="AW93" s="91">
        <v>94238</v>
      </c>
    </row>
    <row r="94" spans="1:49" ht="12.75" customHeight="1">
      <c r="A94" s="186" t="s">
        <v>193</v>
      </c>
      <c r="B94" s="109"/>
      <c r="C94" s="109"/>
      <c r="D94" s="109"/>
      <c r="E94" s="109"/>
      <c r="F94" s="207">
        <v>880787</v>
      </c>
      <c r="G94" s="109"/>
      <c r="H94" s="109"/>
      <c r="I94" s="109"/>
      <c r="J94" s="109"/>
      <c r="K94" s="207">
        <v>728166</v>
      </c>
      <c r="L94" s="109"/>
      <c r="M94" s="109"/>
      <c r="N94" s="109"/>
      <c r="O94" s="109"/>
      <c r="P94" s="207">
        <v>1008382</v>
      </c>
      <c r="Q94" s="109"/>
      <c r="R94" s="109"/>
      <c r="S94" s="109"/>
      <c r="T94" s="109"/>
      <c r="U94" s="207">
        <v>1347458</v>
      </c>
      <c r="V94" s="91">
        <v>318634</v>
      </c>
      <c r="W94" s="91">
        <v>433915</v>
      </c>
      <c r="X94" s="91">
        <v>502707</v>
      </c>
      <c r="Y94" s="91">
        <v>512118</v>
      </c>
      <c r="Z94" s="207">
        <v>1767374</v>
      </c>
      <c r="AA94" s="91">
        <f aca="true" t="shared" si="4" ref="AA94:AA105">AE94-AD94-AC94-AB94</f>
        <v>475932</v>
      </c>
      <c r="AB94" s="91">
        <v>640764</v>
      </c>
      <c r="AC94" s="91">
        <v>681430</v>
      </c>
      <c r="AD94" s="91">
        <v>533128</v>
      </c>
      <c r="AE94" s="207">
        <v>2331254</v>
      </c>
      <c r="AF94" s="91">
        <v>438547</v>
      </c>
      <c r="AG94" s="91">
        <v>539778</v>
      </c>
      <c r="AH94" s="91">
        <v>607818</v>
      </c>
      <c r="AI94" s="91">
        <v>704271</v>
      </c>
      <c r="AJ94" s="207">
        <v>2290414</v>
      </c>
      <c r="AK94" s="91">
        <v>715204</v>
      </c>
      <c r="AL94" s="91">
        <v>846986</v>
      </c>
      <c r="AM94" s="91">
        <v>879957</v>
      </c>
      <c r="AN94" s="91">
        <v>703425</v>
      </c>
      <c r="AO94" s="207">
        <v>3145572</v>
      </c>
      <c r="AP94" s="91">
        <v>504889</v>
      </c>
      <c r="AQ94" s="91">
        <v>606286</v>
      </c>
      <c r="AR94" s="91">
        <v>678479</v>
      </c>
      <c r="AS94" s="91">
        <v>679279</v>
      </c>
      <c r="AT94" s="207">
        <v>2468933</v>
      </c>
      <c r="AU94" s="91">
        <v>629010</v>
      </c>
      <c r="AV94" s="91">
        <v>769454</v>
      </c>
      <c r="AW94" s="91">
        <v>878575</v>
      </c>
    </row>
    <row r="95" spans="1:49" ht="12.75" customHeight="1">
      <c r="A95" s="186" t="s">
        <v>466</v>
      </c>
      <c r="B95" s="109"/>
      <c r="C95" s="109"/>
      <c r="D95" s="109"/>
      <c r="E95" s="109"/>
      <c r="F95" s="207">
        <v>353898</v>
      </c>
      <c r="G95" s="109"/>
      <c r="H95" s="109"/>
      <c r="I95" s="109"/>
      <c r="J95" s="109"/>
      <c r="K95" s="207">
        <v>377636</v>
      </c>
      <c r="L95" s="109"/>
      <c r="M95" s="109"/>
      <c r="N95" s="109"/>
      <c r="O95" s="109"/>
      <c r="P95" s="207">
        <v>439104</v>
      </c>
      <c r="Q95" s="109"/>
      <c r="R95" s="109"/>
      <c r="S95" s="109"/>
      <c r="T95" s="109"/>
      <c r="U95" s="207">
        <v>541279</v>
      </c>
      <c r="V95" s="91">
        <v>242989</v>
      </c>
      <c r="W95" s="91">
        <v>101640</v>
      </c>
      <c r="X95" s="91">
        <v>83560</v>
      </c>
      <c r="Y95" s="91">
        <v>233572</v>
      </c>
      <c r="Z95" s="207">
        <v>661761</v>
      </c>
      <c r="AA95" s="91">
        <f t="shared" si="4"/>
        <v>317402</v>
      </c>
      <c r="AB95" s="91">
        <v>16185</v>
      </c>
      <c r="AC95" s="91">
        <v>16471</v>
      </c>
      <c r="AD95" s="91">
        <v>18137</v>
      </c>
      <c r="AE95" s="207">
        <v>368195</v>
      </c>
      <c r="AF95" s="91">
        <v>20389</v>
      </c>
      <c r="AG95" s="91">
        <v>16530</v>
      </c>
      <c r="AH95" s="91">
        <v>17641</v>
      </c>
      <c r="AI95" s="91">
        <v>36134</v>
      </c>
      <c r="AJ95" s="207">
        <v>90694</v>
      </c>
      <c r="AK95" s="91">
        <v>38739</v>
      </c>
      <c r="AL95" s="91">
        <v>37791</v>
      </c>
      <c r="AM95" s="91">
        <v>50716</v>
      </c>
      <c r="AN95" s="91">
        <v>72060</v>
      </c>
      <c r="AO95" s="207">
        <v>199306</v>
      </c>
      <c r="AP95" s="91">
        <v>94112</v>
      </c>
      <c r="AQ95" s="91">
        <v>39671</v>
      </c>
      <c r="AR95" s="91">
        <v>213020</v>
      </c>
      <c r="AS95" s="91">
        <v>166440</v>
      </c>
      <c r="AT95" s="207">
        <v>513243</v>
      </c>
      <c r="AU95" s="91">
        <v>143338</v>
      </c>
      <c r="AV95" s="91">
        <v>150507</v>
      </c>
      <c r="AW95" s="91">
        <v>134453</v>
      </c>
    </row>
    <row r="96" spans="1:49" ht="12.75" customHeight="1">
      <c r="A96" s="186" t="s">
        <v>60</v>
      </c>
      <c r="B96" s="109"/>
      <c r="C96" s="109"/>
      <c r="D96" s="109"/>
      <c r="E96" s="109"/>
      <c r="F96" s="207">
        <v>197936</v>
      </c>
      <c r="G96" s="109"/>
      <c r="H96" s="109"/>
      <c r="I96" s="109"/>
      <c r="J96" s="109"/>
      <c r="K96" s="207">
        <v>135322</v>
      </c>
      <c r="L96" s="109"/>
      <c r="M96" s="109"/>
      <c r="N96" s="109"/>
      <c r="O96" s="109"/>
      <c r="P96" s="207">
        <v>197068</v>
      </c>
      <c r="Q96" s="109"/>
      <c r="R96" s="109"/>
      <c r="S96" s="109"/>
      <c r="T96" s="109"/>
      <c r="U96" s="207">
        <v>246309</v>
      </c>
      <c r="V96" s="91">
        <v>77636</v>
      </c>
      <c r="W96" s="91">
        <v>86124</v>
      </c>
      <c r="X96" s="91">
        <v>84612</v>
      </c>
      <c r="Y96" s="91">
        <v>107325</v>
      </c>
      <c r="Z96" s="207">
        <v>355697</v>
      </c>
      <c r="AA96" s="91">
        <f t="shared" si="4"/>
        <v>109083</v>
      </c>
      <c r="AB96" s="91">
        <v>111208</v>
      </c>
      <c r="AC96" s="91">
        <v>113269</v>
      </c>
      <c r="AD96" s="91">
        <v>117688</v>
      </c>
      <c r="AE96" s="207">
        <v>451248</v>
      </c>
      <c r="AF96" s="91">
        <v>111768</v>
      </c>
      <c r="AG96" s="91">
        <v>125151</v>
      </c>
      <c r="AH96" s="91">
        <v>124969</v>
      </c>
      <c r="AI96" s="91">
        <v>135728</v>
      </c>
      <c r="AJ96" s="207">
        <v>497616</v>
      </c>
      <c r="AK96" s="91">
        <v>138460</v>
      </c>
      <c r="AL96" s="91">
        <v>116859</v>
      </c>
      <c r="AM96" s="91">
        <v>115808</v>
      </c>
      <c r="AN96" s="91">
        <v>99329</v>
      </c>
      <c r="AO96" s="207">
        <v>470456</v>
      </c>
      <c r="AP96" s="91">
        <v>83825</v>
      </c>
      <c r="AQ96" s="91">
        <v>81149</v>
      </c>
      <c r="AR96" s="91">
        <v>108848</v>
      </c>
      <c r="AS96" s="91">
        <v>114460</v>
      </c>
      <c r="AT96" s="207">
        <v>388282</v>
      </c>
      <c r="AU96" s="91">
        <v>119726</v>
      </c>
      <c r="AV96" s="91">
        <v>122258</v>
      </c>
      <c r="AW96" s="91">
        <v>146501</v>
      </c>
    </row>
    <row r="97" spans="1:49" ht="12.75" customHeight="1">
      <c r="A97" s="186" t="s">
        <v>195</v>
      </c>
      <c r="B97" s="109"/>
      <c r="C97" s="109"/>
      <c r="D97" s="109"/>
      <c r="E97" s="109"/>
      <c r="F97" s="207">
        <v>43463</v>
      </c>
      <c r="G97" s="109"/>
      <c r="H97" s="109"/>
      <c r="I97" s="109"/>
      <c r="J97" s="109"/>
      <c r="K97" s="207">
        <v>35228</v>
      </c>
      <c r="L97" s="109"/>
      <c r="M97" s="109"/>
      <c r="N97" s="109"/>
      <c r="O97" s="109"/>
      <c r="P97" s="207">
        <v>25060</v>
      </c>
      <c r="Q97" s="109"/>
      <c r="R97" s="109"/>
      <c r="S97" s="109"/>
      <c r="T97" s="109"/>
      <c r="U97" s="207">
        <v>93006</v>
      </c>
      <c r="V97" s="91">
        <v>15351</v>
      </c>
      <c r="W97" s="91">
        <v>20025</v>
      </c>
      <c r="X97" s="91">
        <v>21854</v>
      </c>
      <c r="Y97" s="91">
        <v>40028</v>
      </c>
      <c r="Z97" s="207">
        <v>97258</v>
      </c>
      <c r="AA97" s="91">
        <f t="shared" si="4"/>
        <v>17138</v>
      </c>
      <c r="AB97" s="91">
        <v>22454</v>
      </c>
      <c r="AC97" s="91">
        <v>22937</v>
      </c>
      <c r="AD97" s="91">
        <v>40505</v>
      </c>
      <c r="AE97" s="207">
        <v>103034</v>
      </c>
      <c r="AF97" s="91">
        <v>15419</v>
      </c>
      <c r="AG97" s="91">
        <v>21803</v>
      </c>
      <c r="AH97" s="91">
        <v>22823</v>
      </c>
      <c r="AI97" s="91">
        <v>42118</v>
      </c>
      <c r="AJ97" s="207">
        <v>102163</v>
      </c>
      <c r="AK97" s="91">
        <v>20521</v>
      </c>
      <c r="AL97" s="91">
        <v>36220</v>
      </c>
      <c r="AM97" s="91">
        <v>39950</v>
      </c>
      <c r="AN97" s="91">
        <v>51837</v>
      </c>
      <c r="AO97" s="207">
        <v>148528</v>
      </c>
      <c r="AP97" s="91">
        <v>34319</v>
      </c>
      <c r="AQ97" s="91">
        <v>39126</v>
      </c>
      <c r="AR97" s="91">
        <v>26290</v>
      </c>
      <c r="AS97" s="91">
        <v>46458</v>
      </c>
      <c r="AT97" s="207">
        <v>146193</v>
      </c>
      <c r="AU97" s="91">
        <v>21811</v>
      </c>
      <c r="AV97" s="91">
        <v>38507</v>
      </c>
      <c r="AW97" s="91">
        <v>35400</v>
      </c>
    </row>
    <row r="98" spans="1:49" ht="12.75" customHeight="1">
      <c r="A98" s="187" t="s">
        <v>196</v>
      </c>
      <c r="B98" s="109"/>
      <c r="C98" s="109"/>
      <c r="D98" s="109"/>
      <c r="E98" s="109"/>
      <c r="F98" s="208">
        <v>1641697</v>
      </c>
      <c r="G98" s="109"/>
      <c r="H98" s="109"/>
      <c r="I98" s="109"/>
      <c r="J98" s="109"/>
      <c r="K98" s="208">
        <v>1404370</v>
      </c>
      <c r="L98" s="109"/>
      <c r="M98" s="109"/>
      <c r="N98" s="109"/>
      <c r="O98" s="109"/>
      <c r="P98" s="208">
        <v>1821071</v>
      </c>
      <c r="Q98" s="109"/>
      <c r="R98" s="109"/>
      <c r="S98" s="109"/>
      <c r="T98" s="109"/>
      <c r="U98" s="208">
        <v>2436573</v>
      </c>
      <c r="V98" s="99">
        <v>711925</v>
      </c>
      <c r="W98" s="99">
        <v>706018</v>
      </c>
      <c r="X98" s="99">
        <v>772198</v>
      </c>
      <c r="Y98" s="99">
        <v>981446</v>
      </c>
      <c r="Z98" s="208">
        <v>3171587</v>
      </c>
      <c r="AA98" s="99">
        <f t="shared" si="4"/>
        <v>1019039</v>
      </c>
      <c r="AB98" s="99">
        <v>885014</v>
      </c>
      <c r="AC98" s="99">
        <v>936786</v>
      </c>
      <c r="AD98" s="99">
        <v>802503</v>
      </c>
      <c r="AE98" s="208">
        <v>3643342</v>
      </c>
      <c r="AF98" s="99">
        <v>661369</v>
      </c>
      <c r="AG98" s="99">
        <v>779750</v>
      </c>
      <c r="AH98" s="99">
        <v>858737</v>
      </c>
      <c r="AI98" s="99">
        <v>1015837</v>
      </c>
      <c r="AJ98" s="208">
        <v>3315693</v>
      </c>
      <c r="AK98" s="99">
        <v>1006694</v>
      </c>
      <c r="AL98" s="99">
        <v>1143547</v>
      </c>
      <c r="AM98" s="99">
        <v>1204922</v>
      </c>
      <c r="AN98" s="99">
        <v>1037530</v>
      </c>
      <c r="AO98" s="208">
        <v>4392693</v>
      </c>
      <c r="AP98" s="99">
        <v>821045</v>
      </c>
      <c r="AQ98" s="99">
        <v>846485</v>
      </c>
      <c r="AR98" s="99">
        <v>1096553</v>
      </c>
      <c r="AS98" s="99">
        <f>SUM(AS93:AS97)</f>
        <v>1084904</v>
      </c>
      <c r="AT98" s="207">
        <f>SUM(AT93:AT97)</f>
        <v>3848987</v>
      </c>
      <c r="AU98" s="99">
        <v>996460</v>
      </c>
      <c r="AV98" s="99">
        <v>1177217</v>
      </c>
      <c r="AW98" s="99">
        <v>1289167</v>
      </c>
    </row>
    <row r="99" spans="1:49" ht="12.75" customHeight="1">
      <c r="A99" s="185" t="s">
        <v>197</v>
      </c>
      <c r="B99" s="109"/>
      <c r="C99" s="109"/>
      <c r="D99" s="109"/>
      <c r="E99" s="109"/>
      <c r="F99" s="207">
        <v>-466928</v>
      </c>
      <c r="G99" s="109"/>
      <c r="H99" s="109"/>
      <c r="I99" s="109"/>
      <c r="J99" s="109"/>
      <c r="K99" s="207">
        <v>-244713</v>
      </c>
      <c r="L99" s="109"/>
      <c r="M99" s="109"/>
      <c r="N99" s="109"/>
      <c r="O99" s="109"/>
      <c r="P99" s="207">
        <v>-317033</v>
      </c>
      <c r="Q99" s="109"/>
      <c r="R99" s="109"/>
      <c r="S99" s="109"/>
      <c r="T99" s="109"/>
      <c r="U99" s="207">
        <v>-480743</v>
      </c>
      <c r="V99" s="91">
        <v>-140696</v>
      </c>
      <c r="W99" s="91">
        <v>-160964</v>
      </c>
      <c r="X99" s="91">
        <v>-186439</v>
      </c>
      <c r="Y99" s="91">
        <v>-228324</v>
      </c>
      <c r="Z99" s="207">
        <v>-716423</v>
      </c>
      <c r="AA99" s="91">
        <f t="shared" si="4"/>
        <v>-220370</v>
      </c>
      <c r="AB99" s="91">
        <v>-182845</v>
      </c>
      <c r="AC99" s="91">
        <v>-174479</v>
      </c>
      <c r="AD99" s="91">
        <v>-174587</v>
      </c>
      <c r="AE99" s="207">
        <v>-752281</v>
      </c>
      <c r="AF99" s="91">
        <v>-145533</v>
      </c>
      <c r="AG99" s="91">
        <v>-173194</v>
      </c>
      <c r="AH99" s="91">
        <v>-173604</v>
      </c>
      <c r="AI99" s="91">
        <v>-229411</v>
      </c>
      <c r="AJ99" s="207">
        <v>-721742</v>
      </c>
      <c r="AK99" s="91">
        <v>-220566</v>
      </c>
      <c r="AL99" s="91">
        <v>-223080</v>
      </c>
      <c r="AM99" s="91">
        <v>-228463</v>
      </c>
      <c r="AN99" s="91">
        <v>-185500</v>
      </c>
      <c r="AO99" s="207">
        <v>-857609</v>
      </c>
      <c r="AP99" s="91">
        <v>-188470</v>
      </c>
      <c r="AQ99" s="91">
        <v>-147912</v>
      </c>
      <c r="AR99" s="91">
        <v>-337489</v>
      </c>
      <c r="AS99" s="91">
        <v>-289262</v>
      </c>
      <c r="AT99" s="207">
        <v>-963133</v>
      </c>
      <c r="AU99" s="91">
        <v>-294582</v>
      </c>
      <c r="AV99" s="91">
        <v>-306774</v>
      </c>
      <c r="AW99" s="91">
        <v>-328509</v>
      </c>
    </row>
    <row r="100" spans="1:49" ht="12.75" customHeight="1">
      <c r="A100" s="185" t="s">
        <v>198</v>
      </c>
      <c r="B100" s="109"/>
      <c r="C100" s="109"/>
      <c r="D100" s="109"/>
      <c r="E100" s="109"/>
      <c r="F100" s="207">
        <v>-159444</v>
      </c>
      <c r="G100" s="109"/>
      <c r="H100" s="109"/>
      <c r="I100" s="109"/>
      <c r="J100" s="109"/>
      <c r="K100" s="207">
        <v>-123532</v>
      </c>
      <c r="L100" s="109"/>
      <c r="M100" s="109"/>
      <c r="N100" s="109"/>
      <c r="O100" s="109"/>
      <c r="P100" s="207">
        <v>-141170</v>
      </c>
      <c r="Q100" s="109"/>
      <c r="R100" s="109"/>
      <c r="S100" s="109"/>
      <c r="T100" s="109"/>
      <c r="U100" s="207">
        <v>-168193</v>
      </c>
      <c r="V100" s="91">
        <v>-53588</v>
      </c>
      <c r="W100" s="91">
        <v>-55878</v>
      </c>
      <c r="X100" s="91">
        <v>-70651</v>
      </c>
      <c r="Y100" s="91">
        <v>-78730</v>
      </c>
      <c r="Z100" s="207">
        <v>-258847</v>
      </c>
      <c r="AA100" s="91">
        <f t="shared" si="4"/>
        <v>-91139</v>
      </c>
      <c r="AB100" s="91">
        <v>-45974</v>
      </c>
      <c r="AC100" s="91">
        <v>-50173</v>
      </c>
      <c r="AD100" s="91">
        <v>-39975</v>
      </c>
      <c r="AE100" s="207">
        <v>-227261</v>
      </c>
      <c r="AF100" s="91">
        <v>-34306</v>
      </c>
      <c r="AG100" s="91">
        <v>-37046</v>
      </c>
      <c r="AH100" s="91">
        <v>-39889</v>
      </c>
      <c r="AI100" s="91">
        <v>-44761</v>
      </c>
      <c r="AJ100" s="207">
        <v>-156002</v>
      </c>
      <c r="AK100" s="91">
        <v>-48525</v>
      </c>
      <c r="AL100" s="91">
        <v>-56044</v>
      </c>
      <c r="AM100" s="91">
        <v>-46535</v>
      </c>
      <c r="AN100" s="91">
        <v>-40370</v>
      </c>
      <c r="AO100" s="207">
        <v>-191474</v>
      </c>
      <c r="AP100" s="91">
        <v>-46354</v>
      </c>
      <c r="AQ100" s="91">
        <v>-23712</v>
      </c>
      <c r="AR100" s="91">
        <v>-36068</v>
      </c>
      <c r="AS100" s="91">
        <v>-40555</v>
      </c>
      <c r="AT100" s="207">
        <v>-146689</v>
      </c>
      <c r="AU100" s="91">
        <v>-40745</v>
      </c>
      <c r="AV100" s="91">
        <v>-46073</v>
      </c>
      <c r="AW100" s="91">
        <v>-41529</v>
      </c>
    </row>
    <row r="101" spans="1:49" ht="12.75" customHeight="1">
      <c r="A101" s="185" t="s">
        <v>199</v>
      </c>
      <c r="B101" s="109"/>
      <c r="C101" s="109"/>
      <c r="D101" s="109"/>
      <c r="E101" s="109"/>
      <c r="F101" s="207">
        <v>-209476</v>
      </c>
      <c r="G101" s="109"/>
      <c r="H101" s="109"/>
      <c r="I101" s="109"/>
      <c r="J101" s="109"/>
      <c r="K101" s="207">
        <v>-75280</v>
      </c>
      <c r="L101" s="109"/>
      <c r="M101" s="109"/>
      <c r="N101" s="109"/>
      <c r="O101" s="109"/>
      <c r="P101" s="207">
        <v>-117743</v>
      </c>
      <c r="Q101" s="109"/>
      <c r="R101" s="109"/>
      <c r="S101" s="109"/>
      <c r="T101" s="109"/>
      <c r="U101" s="207">
        <v>-164352</v>
      </c>
      <c r="V101" s="91">
        <v>-51767</v>
      </c>
      <c r="W101" s="91">
        <v>-61056</v>
      </c>
      <c r="X101" s="91">
        <v>-71837</v>
      </c>
      <c r="Y101" s="91">
        <v>-82802</v>
      </c>
      <c r="Z101" s="207">
        <v>-267462</v>
      </c>
      <c r="AA101" s="91">
        <f t="shared" si="4"/>
        <v>-82210</v>
      </c>
      <c r="AB101" s="91">
        <v>-90328</v>
      </c>
      <c r="AC101" s="91">
        <v>-78247</v>
      </c>
      <c r="AD101" s="91">
        <v>-73606</v>
      </c>
      <c r="AE101" s="207">
        <v>-324391</v>
      </c>
      <c r="AF101" s="91">
        <v>-75768</v>
      </c>
      <c r="AG101" s="91">
        <v>-89307</v>
      </c>
      <c r="AH101" s="91">
        <v>-87789</v>
      </c>
      <c r="AI101" s="91">
        <v>-105260</v>
      </c>
      <c r="AJ101" s="207">
        <v>-358124</v>
      </c>
      <c r="AK101" s="91">
        <v>-112598</v>
      </c>
      <c r="AL101" s="91">
        <v>-97592</v>
      </c>
      <c r="AM101" s="91">
        <v>-101230</v>
      </c>
      <c r="AN101" s="91">
        <v>-65680</v>
      </c>
      <c r="AO101" s="207">
        <v>-377100</v>
      </c>
      <c r="AP101" s="91">
        <v>-70463</v>
      </c>
      <c r="AQ101" s="91">
        <v>-61253</v>
      </c>
      <c r="AR101" s="91">
        <v>-89113</v>
      </c>
      <c r="AS101" s="91">
        <v>-98093</v>
      </c>
      <c r="AT101" s="207">
        <v>-318922</v>
      </c>
      <c r="AU101" s="91">
        <v>-111156</v>
      </c>
      <c r="AV101" s="91">
        <v>-108716</v>
      </c>
      <c r="AW101" s="91">
        <v>-125402</v>
      </c>
    </row>
    <row r="102" spans="1:49" ht="12.75" customHeight="1">
      <c r="A102" s="185" t="s">
        <v>200</v>
      </c>
      <c r="B102" s="109"/>
      <c r="C102" s="109"/>
      <c r="D102" s="109"/>
      <c r="E102" s="109"/>
      <c r="F102" s="207">
        <v>-24869</v>
      </c>
      <c r="G102" s="109"/>
      <c r="H102" s="109"/>
      <c r="I102" s="109"/>
      <c r="J102" s="109"/>
      <c r="K102" s="207">
        <v>-17997</v>
      </c>
      <c r="L102" s="109"/>
      <c r="M102" s="109"/>
      <c r="N102" s="109"/>
      <c r="O102" s="109"/>
      <c r="P102" s="207">
        <v>-8942</v>
      </c>
      <c r="Q102" s="109"/>
      <c r="R102" s="109"/>
      <c r="S102" s="109"/>
      <c r="T102" s="109"/>
      <c r="U102" s="207">
        <v>-10935</v>
      </c>
      <c r="V102" s="91">
        <v>-4143</v>
      </c>
      <c r="W102" s="91">
        <v>-5028</v>
      </c>
      <c r="X102" s="91">
        <v>-4754</v>
      </c>
      <c r="Y102" s="91">
        <v>-6505</v>
      </c>
      <c r="Z102" s="207">
        <v>-20430</v>
      </c>
      <c r="AA102" s="91">
        <f t="shared" si="4"/>
        <v>-7786</v>
      </c>
      <c r="AB102" s="91">
        <v>-363</v>
      </c>
      <c r="AC102" s="91">
        <v>-27</v>
      </c>
      <c r="AD102" s="91">
        <v>-85</v>
      </c>
      <c r="AE102" s="207">
        <v>-8261</v>
      </c>
      <c r="AF102" s="91">
        <v>-85</v>
      </c>
      <c r="AG102" s="91">
        <v>-42</v>
      </c>
      <c r="AH102" s="91">
        <v>-36</v>
      </c>
      <c r="AI102" s="91">
        <v>-12287</v>
      </c>
      <c r="AJ102" s="207">
        <v>-12450</v>
      </c>
      <c r="AK102" s="91">
        <v>-8692</v>
      </c>
      <c r="AL102" s="91">
        <v>-8497</v>
      </c>
      <c r="AM102" s="91">
        <v>-17223</v>
      </c>
      <c r="AN102" s="91">
        <v>-18986</v>
      </c>
      <c r="AO102" s="207">
        <v>-53398</v>
      </c>
      <c r="AP102" s="91">
        <v>-18465</v>
      </c>
      <c r="AQ102" s="91">
        <v>-12842</v>
      </c>
      <c r="AR102" s="91">
        <v>-161004</v>
      </c>
      <c r="AS102" s="91">
        <v>-84557</v>
      </c>
      <c r="AT102" s="207">
        <v>-276868</v>
      </c>
      <c r="AU102" s="91">
        <v>-93049</v>
      </c>
      <c r="AV102" s="91">
        <v>-88865</v>
      </c>
      <c r="AW102" s="91">
        <v>-99633</v>
      </c>
    </row>
    <row r="103" spans="1:49" ht="12.75" customHeight="1">
      <c r="A103" s="185" t="s">
        <v>201</v>
      </c>
      <c r="B103" s="109"/>
      <c r="C103" s="109"/>
      <c r="D103" s="109"/>
      <c r="E103" s="109"/>
      <c r="F103" s="207">
        <v>-58795</v>
      </c>
      <c r="G103" s="109"/>
      <c r="H103" s="109"/>
      <c r="I103" s="109"/>
      <c r="J103" s="109"/>
      <c r="K103" s="207">
        <v>-12308</v>
      </c>
      <c r="L103" s="109"/>
      <c r="M103" s="109"/>
      <c r="N103" s="109"/>
      <c r="O103" s="109"/>
      <c r="P103" s="207">
        <v>-28062</v>
      </c>
      <c r="Q103" s="109"/>
      <c r="R103" s="109"/>
      <c r="S103" s="109"/>
      <c r="T103" s="109"/>
      <c r="U103" s="207">
        <v>-48770</v>
      </c>
      <c r="V103" s="91">
        <v>-17183</v>
      </c>
      <c r="W103" s="91">
        <v>-19701</v>
      </c>
      <c r="X103" s="91">
        <v>-19741</v>
      </c>
      <c r="Y103" s="91">
        <v>-23111</v>
      </c>
      <c r="Z103" s="207">
        <v>-79736</v>
      </c>
      <c r="AA103" s="91">
        <f t="shared" si="4"/>
        <v>-23527</v>
      </c>
      <c r="AB103" s="91">
        <v>-24601</v>
      </c>
      <c r="AC103" s="91">
        <v>-24190</v>
      </c>
      <c r="AD103" s="91">
        <v>-23074</v>
      </c>
      <c r="AE103" s="207">
        <v>-95392</v>
      </c>
      <c r="AF103" s="91">
        <v>-21932</v>
      </c>
      <c r="AG103" s="91">
        <v>-26492</v>
      </c>
      <c r="AH103" s="91">
        <v>-24751</v>
      </c>
      <c r="AI103" s="91">
        <v>-26260</v>
      </c>
      <c r="AJ103" s="207">
        <v>-99435</v>
      </c>
      <c r="AK103" s="91">
        <v>-31610</v>
      </c>
      <c r="AL103" s="91">
        <v>-26067</v>
      </c>
      <c r="AM103" s="91">
        <v>-27369</v>
      </c>
      <c r="AN103" s="91">
        <v>-19320</v>
      </c>
      <c r="AO103" s="207">
        <v>-104366</v>
      </c>
      <c r="AP103" s="91">
        <v>-21053</v>
      </c>
      <c r="AQ103" s="91">
        <v>-19897</v>
      </c>
      <c r="AR103" s="91">
        <v>-28791</v>
      </c>
      <c r="AS103" s="91">
        <v>-29302</v>
      </c>
      <c r="AT103" s="207">
        <v>-99043</v>
      </c>
      <c r="AU103" s="91">
        <v>-32239</v>
      </c>
      <c r="AV103" s="91">
        <v>-20342</v>
      </c>
      <c r="AW103" s="91">
        <v>-45429</v>
      </c>
    </row>
    <row r="104" spans="1:49" ht="12.75" customHeight="1">
      <c r="A104" s="185" t="s">
        <v>202</v>
      </c>
      <c r="B104" s="109"/>
      <c r="C104" s="109"/>
      <c r="D104" s="109"/>
      <c r="E104" s="109"/>
      <c r="F104" s="207">
        <v>-14344</v>
      </c>
      <c r="G104" s="109"/>
      <c r="H104" s="109"/>
      <c r="I104" s="109"/>
      <c r="J104" s="109"/>
      <c r="K104" s="207">
        <v>-15596</v>
      </c>
      <c r="L104" s="109"/>
      <c r="M104" s="109"/>
      <c r="N104" s="109"/>
      <c r="O104" s="109"/>
      <c r="P104" s="207">
        <v>-21116</v>
      </c>
      <c r="Q104" s="109"/>
      <c r="R104" s="109"/>
      <c r="S104" s="109"/>
      <c r="T104" s="109"/>
      <c r="U104" s="207">
        <v>-88493</v>
      </c>
      <c r="V104" s="91">
        <v>-14015</v>
      </c>
      <c r="W104" s="91">
        <v>-19301</v>
      </c>
      <c r="X104" s="91">
        <v>-19456</v>
      </c>
      <c r="Y104" s="91">
        <v>-37176</v>
      </c>
      <c r="Z104" s="207">
        <v>-89948</v>
      </c>
      <c r="AA104" s="91">
        <f t="shared" si="4"/>
        <v>-15708</v>
      </c>
      <c r="AB104" s="91">
        <v>-21579</v>
      </c>
      <c r="AC104" s="91">
        <v>-21842</v>
      </c>
      <c r="AD104" s="91">
        <v>-37847</v>
      </c>
      <c r="AE104" s="207">
        <v>-96976</v>
      </c>
      <c r="AF104" s="91">
        <v>-13442</v>
      </c>
      <c r="AG104" s="91">
        <v>-20307</v>
      </c>
      <c r="AH104" s="91">
        <v>-21139</v>
      </c>
      <c r="AI104" s="91">
        <v>-40843</v>
      </c>
      <c r="AJ104" s="207">
        <v>-95731</v>
      </c>
      <c r="AK104" s="91">
        <v>-19141</v>
      </c>
      <c r="AL104" s="91">
        <v>-34880</v>
      </c>
      <c r="AM104" s="91">
        <v>-36106</v>
      </c>
      <c r="AN104" s="91">
        <v>-41144</v>
      </c>
      <c r="AO104" s="207">
        <v>-131271</v>
      </c>
      <c r="AP104" s="91">
        <v>-32135</v>
      </c>
      <c r="AQ104" s="91">
        <v>-30208</v>
      </c>
      <c r="AR104" s="91">
        <v>-22513</v>
      </c>
      <c r="AS104" s="91">
        <v>-36755</v>
      </c>
      <c r="AT104" s="207">
        <v>-121611</v>
      </c>
      <c r="AU104" s="91">
        <v>-17393</v>
      </c>
      <c r="AV104" s="91">
        <v>-42778</v>
      </c>
      <c r="AW104" s="91">
        <v>-16516</v>
      </c>
    </row>
    <row r="105" spans="1:49" ht="12.75" customHeight="1">
      <c r="A105" s="188" t="s">
        <v>203</v>
      </c>
      <c r="B105" s="109"/>
      <c r="C105" s="109"/>
      <c r="D105" s="109"/>
      <c r="E105" s="109"/>
      <c r="F105" s="208">
        <v>1174769</v>
      </c>
      <c r="G105" s="109"/>
      <c r="H105" s="109"/>
      <c r="I105" s="109"/>
      <c r="J105" s="109"/>
      <c r="K105" s="208">
        <v>1159657</v>
      </c>
      <c r="L105" s="109"/>
      <c r="M105" s="109"/>
      <c r="N105" s="109"/>
      <c r="O105" s="109"/>
      <c r="P105" s="208">
        <v>1504038</v>
      </c>
      <c r="Q105" s="109"/>
      <c r="R105" s="109"/>
      <c r="S105" s="109"/>
      <c r="T105" s="109"/>
      <c r="U105" s="208">
        <v>1955830</v>
      </c>
      <c r="V105" s="99">
        <v>571229</v>
      </c>
      <c r="W105" s="99">
        <v>545054</v>
      </c>
      <c r="X105" s="99">
        <v>585759</v>
      </c>
      <c r="Y105" s="99">
        <v>753122</v>
      </c>
      <c r="Z105" s="208">
        <v>2455164</v>
      </c>
      <c r="AA105" s="99">
        <f t="shared" si="4"/>
        <v>798669</v>
      </c>
      <c r="AB105" s="99">
        <v>702169</v>
      </c>
      <c r="AC105" s="99">
        <v>762307</v>
      </c>
      <c r="AD105" s="99">
        <v>627916</v>
      </c>
      <c r="AE105" s="208">
        <v>2891061</v>
      </c>
      <c r="AF105" s="99">
        <v>515836</v>
      </c>
      <c r="AG105" s="99">
        <v>606556</v>
      </c>
      <c r="AH105" s="99">
        <v>685133</v>
      </c>
      <c r="AI105" s="99">
        <v>786426</v>
      </c>
      <c r="AJ105" s="208">
        <v>2593951</v>
      </c>
      <c r="AK105" s="99">
        <v>786128</v>
      </c>
      <c r="AL105" s="99">
        <v>920467</v>
      </c>
      <c r="AM105" s="99">
        <v>976459</v>
      </c>
      <c r="AN105" s="99">
        <v>852030</v>
      </c>
      <c r="AO105" s="208">
        <v>3535084</v>
      </c>
      <c r="AP105" s="99">
        <v>632575</v>
      </c>
      <c r="AQ105" s="99">
        <v>698573</v>
      </c>
      <c r="AR105" s="99">
        <v>759064</v>
      </c>
      <c r="AS105" s="99">
        <v>795642</v>
      </c>
      <c r="AT105" s="207">
        <v>2885854</v>
      </c>
      <c r="AU105" s="99">
        <v>701878</v>
      </c>
      <c r="AV105" s="99">
        <v>870443</v>
      </c>
      <c r="AW105" s="99">
        <v>960658</v>
      </c>
    </row>
    <row r="106" spans="1:49" ht="12.75" customHeight="1">
      <c r="A106" s="128"/>
      <c r="F106" s="119"/>
      <c r="K106" s="119"/>
      <c r="P106" s="119"/>
      <c r="U106" s="119"/>
      <c r="V106" s="119"/>
      <c r="W106" s="119"/>
      <c r="X106" s="119"/>
      <c r="Y106" s="119"/>
      <c r="Z106" s="119"/>
      <c r="AA106" s="119"/>
      <c r="AB106" s="119"/>
      <c r="AC106" s="119"/>
      <c r="AD106" s="119"/>
      <c r="AE106" s="119"/>
      <c r="AF106" s="119"/>
      <c r="AG106" s="119"/>
      <c r="AH106" s="119"/>
      <c r="AI106" s="119"/>
      <c r="AJ106" s="119"/>
      <c r="AK106" s="119"/>
      <c r="AL106" s="119"/>
      <c r="AP106" s="119"/>
      <c r="AQ106" s="119"/>
      <c r="AU106" s="119"/>
      <c r="AV106" s="119"/>
      <c r="AW106" s="119"/>
    </row>
    <row r="107" ht="12.75"/>
    <row r="108" spans="1:49" ht="12.75">
      <c r="A108" s="183" t="s">
        <v>414</v>
      </c>
      <c r="B108" s="184" t="s">
        <v>0</v>
      </c>
      <c r="C108" s="184" t="s">
        <v>1</v>
      </c>
      <c r="D108" s="184" t="s">
        <v>2</v>
      </c>
      <c r="E108" s="184" t="s">
        <v>3</v>
      </c>
      <c r="F108" s="184" t="s">
        <v>4</v>
      </c>
      <c r="G108" s="184" t="s">
        <v>10</v>
      </c>
      <c r="H108" s="184" t="s">
        <v>11</v>
      </c>
      <c r="I108" s="184" t="s">
        <v>12</v>
      </c>
      <c r="J108" s="184" t="s">
        <v>13</v>
      </c>
      <c r="K108" s="184" t="s">
        <v>14</v>
      </c>
      <c r="L108" s="184" t="s">
        <v>15</v>
      </c>
      <c r="M108" s="184" t="s">
        <v>16</v>
      </c>
      <c r="N108" s="184" t="s">
        <v>17</v>
      </c>
      <c r="O108" s="184" t="s">
        <v>18</v>
      </c>
      <c r="P108" s="184" t="s">
        <v>19</v>
      </c>
      <c r="Q108" s="184" t="s">
        <v>20</v>
      </c>
      <c r="R108" s="184" t="s">
        <v>21</v>
      </c>
      <c r="S108" s="184" t="s">
        <v>22</v>
      </c>
      <c r="T108" s="184" t="s">
        <v>23</v>
      </c>
      <c r="U108" s="184" t="s">
        <v>24</v>
      </c>
      <c r="V108" s="184" t="s">
        <v>25</v>
      </c>
      <c r="W108" s="184" t="s">
        <v>26</v>
      </c>
      <c r="X108" s="184" t="s">
        <v>27</v>
      </c>
      <c r="Y108" s="184" t="s">
        <v>28</v>
      </c>
      <c r="Z108" s="184" t="s">
        <v>29</v>
      </c>
      <c r="AA108" s="184" t="s">
        <v>30</v>
      </c>
      <c r="AB108" s="184" t="s">
        <v>31</v>
      </c>
      <c r="AC108" s="184" t="s">
        <v>32</v>
      </c>
      <c r="AD108" s="184" t="s">
        <v>275</v>
      </c>
      <c r="AE108" s="184" t="s">
        <v>276</v>
      </c>
      <c r="AF108" s="184" t="s">
        <v>278</v>
      </c>
      <c r="AG108" s="184" t="s">
        <v>280</v>
      </c>
      <c r="AH108" s="184" t="s">
        <v>287</v>
      </c>
      <c r="AI108" s="191" t="s">
        <v>289</v>
      </c>
      <c r="AJ108" s="191" t="s">
        <v>290</v>
      </c>
      <c r="AK108" s="191" t="s">
        <v>299</v>
      </c>
      <c r="AL108" s="191" t="s">
        <v>300</v>
      </c>
      <c r="AM108" s="191" t="s">
        <v>301</v>
      </c>
      <c r="AN108" s="191" t="s">
        <v>302</v>
      </c>
      <c r="AO108" s="191" t="s">
        <v>303</v>
      </c>
      <c r="AP108" s="191" t="s">
        <v>341</v>
      </c>
      <c r="AQ108" s="191" t="s">
        <v>342</v>
      </c>
      <c r="AR108" s="191" t="s">
        <v>343</v>
      </c>
      <c r="AS108" s="191" t="s">
        <v>344</v>
      </c>
      <c r="AT108" s="191" t="s">
        <v>345</v>
      </c>
      <c r="AU108" s="191" t="s">
        <v>491</v>
      </c>
      <c r="AV108" s="191" t="s">
        <v>494</v>
      </c>
      <c r="AW108" s="191" t="s">
        <v>496</v>
      </c>
    </row>
    <row r="109" spans="1:49" ht="12.75">
      <c r="A109" s="124"/>
      <c r="B109" s="125"/>
      <c r="C109" s="125"/>
      <c r="D109" s="125"/>
      <c r="E109" s="125"/>
      <c r="F109" s="125"/>
      <c r="G109" s="125"/>
      <c r="H109" s="125"/>
      <c r="I109" s="125"/>
      <c r="J109" s="125"/>
      <c r="K109" s="125"/>
      <c r="L109" s="125"/>
      <c r="M109" s="125"/>
      <c r="N109" s="125"/>
      <c r="O109" s="125"/>
      <c r="P109" s="125"/>
      <c r="Q109" s="125"/>
      <c r="R109" s="125"/>
      <c r="S109" s="125"/>
      <c r="T109" s="125"/>
      <c r="U109" s="125"/>
      <c r="V109" s="125"/>
      <c r="W109" s="125"/>
      <c r="X109" s="125"/>
      <c r="Y109" s="125"/>
      <c r="Z109" s="125"/>
      <c r="AA109" s="125"/>
      <c r="AB109" s="125"/>
      <c r="AC109" s="125"/>
      <c r="AD109" s="125"/>
      <c r="AE109" s="125"/>
      <c r="AF109" s="125"/>
      <c r="AG109" s="125"/>
      <c r="AH109" s="125"/>
      <c r="AI109" s="126"/>
      <c r="AJ109" s="126"/>
      <c r="AK109" s="126"/>
      <c r="AL109" s="126"/>
      <c r="AM109" s="126"/>
      <c r="AN109" s="126"/>
      <c r="AO109" s="126"/>
      <c r="AP109" s="126"/>
      <c r="AQ109" s="126"/>
      <c r="AR109" s="126"/>
      <c r="AS109" s="126"/>
      <c r="AT109" s="126"/>
      <c r="AU109" s="126"/>
      <c r="AV109" s="126"/>
      <c r="AW109" s="126"/>
    </row>
    <row r="110" spans="1:49" ht="12.75">
      <c r="A110" s="186" t="s">
        <v>192</v>
      </c>
      <c r="B110" s="91">
        <v>2166</v>
      </c>
      <c r="C110" s="91">
        <v>1552</v>
      </c>
      <c r="D110" s="91">
        <v>969</v>
      </c>
      <c r="E110" s="91">
        <v>1482</v>
      </c>
      <c r="F110" s="207">
        <v>6169</v>
      </c>
      <c r="G110" s="91">
        <v>936</v>
      </c>
      <c r="H110" s="91">
        <v>1793</v>
      </c>
      <c r="I110" s="91">
        <v>392</v>
      </c>
      <c r="J110" s="91">
        <v>1365</v>
      </c>
      <c r="K110" s="207">
        <v>4486</v>
      </c>
      <c r="L110" s="91">
        <v>273</v>
      </c>
      <c r="M110" s="91">
        <v>6763</v>
      </c>
      <c r="N110" s="91">
        <v>-5426</v>
      </c>
      <c r="O110" s="91">
        <v>8677</v>
      </c>
      <c r="P110" s="207">
        <v>10287</v>
      </c>
      <c r="Q110" s="91">
        <v>6136</v>
      </c>
      <c r="R110" s="91">
        <v>9318</v>
      </c>
      <c r="S110" s="91">
        <v>12750</v>
      </c>
      <c r="T110" s="91">
        <v>12124</v>
      </c>
      <c r="U110" s="207">
        <v>40328</v>
      </c>
      <c r="V110" s="109"/>
      <c r="W110" s="109"/>
      <c r="X110" s="109"/>
      <c r="Y110" s="109"/>
      <c r="Z110" s="109"/>
      <c r="AA110" s="109"/>
      <c r="AB110" s="109"/>
      <c r="AC110" s="109"/>
      <c r="AD110" s="109"/>
      <c r="AE110" s="109"/>
      <c r="AF110" s="109"/>
      <c r="AG110" s="109"/>
      <c r="AH110" s="109"/>
      <c r="AI110" s="109"/>
      <c r="AJ110" s="109"/>
      <c r="AK110" s="109"/>
      <c r="AL110" s="109"/>
      <c r="AM110" s="109"/>
      <c r="AN110" s="109"/>
      <c r="AO110" s="109"/>
      <c r="AP110" s="109"/>
      <c r="AQ110" s="109"/>
      <c r="AR110" s="109"/>
      <c r="AS110" s="109"/>
      <c r="AT110" s="109"/>
      <c r="AU110" s="109"/>
      <c r="AV110" s="109"/>
      <c r="AW110" s="109"/>
    </row>
    <row r="111" spans="1:49" ht="12.75">
      <c r="A111" s="186" t="s">
        <v>193</v>
      </c>
      <c r="B111" s="91">
        <v>149488</v>
      </c>
      <c r="C111" s="91">
        <v>168930</v>
      </c>
      <c r="D111" s="91">
        <v>198713</v>
      </c>
      <c r="E111" s="91">
        <v>154180</v>
      </c>
      <c r="F111" s="207">
        <v>671311</v>
      </c>
      <c r="G111" s="91">
        <v>134234</v>
      </c>
      <c r="H111" s="91">
        <v>185447</v>
      </c>
      <c r="I111" s="91">
        <v>168434</v>
      </c>
      <c r="J111" s="91">
        <v>164771</v>
      </c>
      <c r="K111" s="207">
        <v>652886</v>
      </c>
      <c r="L111" s="91">
        <v>152763</v>
      </c>
      <c r="M111" s="91">
        <v>230827</v>
      </c>
      <c r="N111" s="91">
        <v>254833</v>
      </c>
      <c r="O111" s="91">
        <v>252216</v>
      </c>
      <c r="P111" s="207">
        <v>890639</v>
      </c>
      <c r="Q111" s="91">
        <v>217016</v>
      </c>
      <c r="R111" s="91">
        <v>270410</v>
      </c>
      <c r="S111" s="91">
        <v>328188</v>
      </c>
      <c r="T111" s="91">
        <v>367492</v>
      </c>
      <c r="U111" s="207">
        <v>1183106</v>
      </c>
      <c r="V111" s="109"/>
      <c r="W111" s="109"/>
      <c r="X111" s="109"/>
      <c r="Y111" s="109"/>
      <c r="Z111" s="109"/>
      <c r="AA111" s="109"/>
      <c r="AB111" s="109"/>
      <c r="AC111" s="109"/>
      <c r="AD111" s="109"/>
      <c r="AE111" s="109"/>
      <c r="AF111" s="109"/>
      <c r="AG111" s="109"/>
      <c r="AH111" s="109"/>
      <c r="AI111" s="109"/>
      <c r="AJ111" s="109"/>
      <c r="AK111" s="109"/>
      <c r="AL111" s="109"/>
      <c r="AM111" s="109"/>
      <c r="AN111" s="109"/>
      <c r="AO111" s="109"/>
      <c r="AP111" s="109"/>
      <c r="AQ111" s="109"/>
      <c r="AR111" s="109"/>
      <c r="AS111" s="109"/>
      <c r="AT111" s="109"/>
      <c r="AU111" s="109"/>
      <c r="AV111" s="109"/>
      <c r="AW111" s="109"/>
    </row>
    <row r="112" spans="1:49" ht="12.75">
      <c r="A112" s="186" t="s">
        <v>469</v>
      </c>
      <c r="B112" s="91">
        <v>106528</v>
      </c>
      <c r="C112" s="91">
        <v>47147</v>
      </c>
      <c r="D112" s="91">
        <v>50783</v>
      </c>
      <c r="E112" s="91">
        <v>124571</v>
      </c>
      <c r="F112" s="207">
        <v>329029</v>
      </c>
      <c r="G112" s="91">
        <v>119514</v>
      </c>
      <c r="H112" s="91">
        <v>63250</v>
      </c>
      <c r="I112" s="91">
        <v>54423</v>
      </c>
      <c r="J112" s="91">
        <v>122452</v>
      </c>
      <c r="K112" s="207">
        <v>359639</v>
      </c>
      <c r="L112" s="91">
        <v>149251</v>
      </c>
      <c r="M112" s="91">
        <v>71233</v>
      </c>
      <c r="N112" s="91">
        <v>63271</v>
      </c>
      <c r="O112" s="91">
        <v>146407</v>
      </c>
      <c r="P112" s="207">
        <v>430162</v>
      </c>
      <c r="Q112" s="91">
        <v>204537</v>
      </c>
      <c r="R112" s="91">
        <v>88441</v>
      </c>
      <c r="S112" s="91">
        <v>68957</v>
      </c>
      <c r="T112" s="91">
        <v>168409</v>
      </c>
      <c r="U112" s="207">
        <v>530344</v>
      </c>
      <c r="V112" s="109"/>
      <c r="W112" s="109"/>
      <c r="X112" s="109"/>
      <c r="Y112" s="109"/>
      <c r="Z112" s="109"/>
      <c r="AA112" s="109"/>
      <c r="AB112" s="109"/>
      <c r="AC112" s="109"/>
      <c r="AD112" s="109"/>
      <c r="AE112" s="109"/>
      <c r="AF112" s="109"/>
      <c r="AG112" s="109"/>
      <c r="AH112" s="109"/>
      <c r="AI112" s="109"/>
      <c r="AJ112" s="109"/>
      <c r="AK112" s="109"/>
      <c r="AL112" s="109"/>
      <c r="AM112" s="109"/>
      <c r="AN112" s="109"/>
      <c r="AO112" s="109"/>
      <c r="AP112" s="109"/>
      <c r="AQ112" s="109"/>
      <c r="AR112" s="109"/>
      <c r="AS112" s="109"/>
      <c r="AT112" s="109"/>
      <c r="AU112" s="109"/>
      <c r="AV112" s="109"/>
      <c r="AW112" s="109"/>
    </row>
    <row r="113" spans="1:49" ht="12.75">
      <c r="A113" s="186" t="s">
        <v>60</v>
      </c>
      <c r="B113" s="91">
        <v>40031</v>
      </c>
      <c r="C113" s="91">
        <v>32621</v>
      </c>
      <c r="D113" s="91">
        <v>36357</v>
      </c>
      <c r="E113" s="91">
        <v>30132</v>
      </c>
      <c r="F113" s="207">
        <v>139141</v>
      </c>
      <c r="G113" s="91">
        <v>28604</v>
      </c>
      <c r="H113" s="91">
        <v>29537</v>
      </c>
      <c r="I113" s="91">
        <v>32586</v>
      </c>
      <c r="J113" s="91">
        <v>32287</v>
      </c>
      <c r="K113" s="207">
        <v>123014</v>
      </c>
      <c r="L113" s="91">
        <v>33331</v>
      </c>
      <c r="M113" s="91">
        <v>46953</v>
      </c>
      <c r="N113" s="91">
        <v>42425</v>
      </c>
      <c r="O113" s="91">
        <v>46297</v>
      </c>
      <c r="P113" s="207">
        <v>169006</v>
      </c>
      <c r="Q113" s="91">
        <v>44144</v>
      </c>
      <c r="R113" s="91">
        <v>49201</v>
      </c>
      <c r="S113" s="91">
        <v>47120</v>
      </c>
      <c r="T113" s="91">
        <v>57074</v>
      </c>
      <c r="U113" s="207">
        <v>197539</v>
      </c>
      <c r="V113" s="109"/>
      <c r="W113" s="109"/>
      <c r="X113" s="109"/>
      <c r="Y113" s="109"/>
      <c r="Z113" s="109"/>
      <c r="AA113" s="109"/>
      <c r="AB113" s="109"/>
      <c r="AC113" s="109"/>
      <c r="AD113" s="109"/>
      <c r="AE113" s="109"/>
      <c r="AF113" s="109"/>
      <c r="AG113" s="109"/>
      <c r="AH113" s="109"/>
      <c r="AI113" s="109"/>
      <c r="AJ113" s="109"/>
      <c r="AK113" s="109"/>
      <c r="AL113" s="109"/>
      <c r="AM113" s="109"/>
      <c r="AN113" s="109"/>
      <c r="AO113" s="109"/>
      <c r="AP113" s="109"/>
      <c r="AQ113" s="109"/>
      <c r="AR113" s="109"/>
      <c r="AS113" s="109"/>
      <c r="AT113" s="109"/>
      <c r="AU113" s="109"/>
      <c r="AV113" s="109"/>
      <c r="AW113" s="109"/>
    </row>
    <row r="114" spans="1:49" ht="12.75">
      <c r="A114" s="186" t="s">
        <v>195</v>
      </c>
      <c r="B114" s="91">
        <v>7683</v>
      </c>
      <c r="C114" s="91">
        <v>11406</v>
      </c>
      <c r="D114" s="91">
        <v>3824</v>
      </c>
      <c r="E114" s="91">
        <v>6206</v>
      </c>
      <c r="F114" s="207">
        <v>29119</v>
      </c>
      <c r="G114" s="91">
        <v>8511</v>
      </c>
      <c r="H114" s="91">
        <v>6493</v>
      </c>
      <c r="I114" s="91">
        <v>2436</v>
      </c>
      <c r="J114" s="91">
        <v>2192</v>
      </c>
      <c r="K114" s="207">
        <v>19632</v>
      </c>
      <c r="L114" s="91">
        <v>3015</v>
      </c>
      <c r="M114" s="91">
        <v>-1630</v>
      </c>
      <c r="N114" s="91">
        <v>1005</v>
      </c>
      <c r="O114" s="91">
        <v>1554</v>
      </c>
      <c r="P114" s="207">
        <v>3944</v>
      </c>
      <c r="Q114" s="91">
        <v>924</v>
      </c>
      <c r="R114" s="91">
        <v>6707</v>
      </c>
      <c r="S114" s="91">
        <v>-4664</v>
      </c>
      <c r="T114" s="91">
        <v>1546</v>
      </c>
      <c r="U114" s="207">
        <v>4513</v>
      </c>
      <c r="V114" s="109"/>
      <c r="W114" s="109"/>
      <c r="X114" s="109"/>
      <c r="Y114" s="109"/>
      <c r="Z114" s="109"/>
      <c r="AA114" s="109"/>
      <c r="AB114" s="109"/>
      <c r="AC114" s="109"/>
      <c r="AD114" s="109"/>
      <c r="AE114" s="109"/>
      <c r="AF114" s="109"/>
      <c r="AG114" s="109"/>
      <c r="AH114" s="109"/>
      <c r="AI114" s="109"/>
      <c r="AJ114" s="109"/>
      <c r="AK114" s="109"/>
      <c r="AL114" s="109"/>
      <c r="AM114" s="109"/>
      <c r="AN114" s="109"/>
      <c r="AO114" s="109"/>
      <c r="AP114" s="109"/>
      <c r="AQ114" s="109"/>
      <c r="AR114" s="109"/>
      <c r="AS114" s="109"/>
      <c r="AT114" s="109"/>
      <c r="AU114" s="109"/>
      <c r="AV114" s="109"/>
      <c r="AW114" s="109"/>
    </row>
    <row r="115" spans="1:49" ht="12.75">
      <c r="A115" s="188" t="s">
        <v>205</v>
      </c>
      <c r="B115" s="99">
        <v>305896</v>
      </c>
      <c r="C115" s="99">
        <v>261656</v>
      </c>
      <c r="D115" s="99">
        <v>290646</v>
      </c>
      <c r="E115" s="99">
        <v>316571</v>
      </c>
      <c r="F115" s="208">
        <v>1174769</v>
      </c>
      <c r="G115" s="99">
        <v>291799</v>
      </c>
      <c r="H115" s="99">
        <v>286520</v>
      </c>
      <c r="I115" s="99">
        <v>258271</v>
      </c>
      <c r="J115" s="99">
        <v>323067</v>
      </c>
      <c r="K115" s="208">
        <v>1159657</v>
      </c>
      <c r="L115" s="99">
        <v>338633</v>
      </c>
      <c r="M115" s="99">
        <v>354146</v>
      </c>
      <c r="N115" s="99">
        <v>356108</v>
      </c>
      <c r="O115" s="99">
        <v>455151</v>
      </c>
      <c r="P115" s="208">
        <v>1504038</v>
      </c>
      <c r="Q115" s="99">
        <v>472757</v>
      </c>
      <c r="R115" s="99">
        <v>424077</v>
      </c>
      <c r="S115" s="99">
        <v>452351</v>
      </c>
      <c r="T115" s="99">
        <v>606645</v>
      </c>
      <c r="U115" s="208">
        <v>1955830</v>
      </c>
      <c r="V115" s="111"/>
      <c r="W115" s="111"/>
      <c r="X115" s="111"/>
      <c r="Y115" s="111"/>
      <c r="Z115" s="111"/>
      <c r="AA115" s="111"/>
      <c r="AB115" s="111"/>
      <c r="AC115" s="109"/>
      <c r="AD115" s="109"/>
      <c r="AE115" s="109"/>
      <c r="AF115" s="109"/>
      <c r="AG115" s="109"/>
      <c r="AH115" s="109"/>
      <c r="AI115" s="109"/>
      <c r="AJ115" s="109"/>
      <c r="AK115" s="109"/>
      <c r="AL115" s="109"/>
      <c r="AM115" s="109"/>
      <c r="AN115" s="109"/>
      <c r="AO115" s="109"/>
      <c r="AP115" s="109"/>
      <c r="AQ115" s="109"/>
      <c r="AR115" s="109"/>
      <c r="AS115" s="109"/>
      <c r="AT115" s="109"/>
      <c r="AU115" s="109"/>
      <c r="AV115" s="109"/>
      <c r="AW115" s="109"/>
    </row>
    <row r="116" spans="1:28" ht="12.75">
      <c r="A116" s="128"/>
      <c r="B116" s="119"/>
      <c r="C116" s="119"/>
      <c r="D116" s="119"/>
      <c r="E116" s="119"/>
      <c r="F116" s="119"/>
      <c r="G116" s="119"/>
      <c r="H116" s="119"/>
      <c r="I116" s="119"/>
      <c r="J116" s="119"/>
      <c r="K116" s="119"/>
      <c r="L116" s="119"/>
      <c r="M116" s="119"/>
      <c r="N116" s="119"/>
      <c r="O116" s="119"/>
      <c r="P116" s="119"/>
      <c r="Q116" s="119"/>
      <c r="R116" s="119"/>
      <c r="S116" s="119"/>
      <c r="T116" s="119"/>
      <c r="U116" s="119"/>
      <c r="V116" s="119"/>
      <c r="W116" s="119"/>
      <c r="X116" s="119"/>
      <c r="Y116" s="119"/>
      <c r="Z116" s="119"/>
      <c r="AA116" s="119"/>
      <c r="AB116" s="119"/>
    </row>
    <row r="117" spans="1:28" ht="12.75">
      <c r="A117" s="128"/>
      <c r="Z117" s="119"/>
      <c r="AA117" s="119"/>
      <c r="AB117" s="119"/>
    </row>
    <row r="118" spans="1:49" ht="14.25">
      <c r="A118" s="183" t="s">
        <v>415</v>
      </c>
      <c r="B118" s="184" t="s">
        <v>0</v>
      </c>
      <c r="C118" s="184" t="s">
        <v>1</v>
      </c>
      <c r="D118" s="184" t="s">
        <v>2</v>
      </c>
      <c r="E118" s="184" t="s">
        <v>3</v>
      </c>
      <c r="F118" s="184" t="s">
        <v>4</v>
      </c>
      <c r="G118" s="184" t="s">
        <v>10</v>
      </c>
      <c r="H118" s="184" t="s">
        <v>11</v>
      </c>
      <c r="I118" s="184" t="s">
        <v>12</v>
      </c>
      <c r="J118" s="184" t="s">
        <v>13</v>
      </c>
      <c r="K118" s="184" t="s">
        <v>14</v>
      </c>
      <c r="L118" s="184" t="s">
        <v>15</v>
      </c>
      <c r="M118" s="184" t="s">
        <v>16</v>
      </c>
      <c r="N118" s="184" t="s">
        <v>17</v>
      </c>
      <c r="O118" s="184" t="s">
        <v>18</v>
      </c>
      <c r="P118" s="184" t="s">
        <v>19</v>
      </c>
      <c r="Q118" s="184" t="s">
        <v>20</v>
      </c>
      <c r="R118" s="184" t="s">
        <v>21</v>
      </c>
      <c r="S118" s="184" t="s">
        <v>22</v>
      </c>
      <c r="T118" s="184" t="s">
        <v>23</v>
      </c>
      <c r="U118" s="184" t="s">
        <v>24</v>
      </c>
      <c r="V118" s="184" t="s">
        <v>25</v>
      </c>
      <c r="W118" s="184" t="s">
        <v>26</v>
      </c>
      <c r="X118" s="184" t="s">
        <v>27</v>
      </c>
      <c r="Y118" s="184" t="s">
        <v>28</v>
      </c>
      <c r="Z118" s="184" t="s">
        <v>29</v>
      </c>
      <c r="AA118" s="184" t="s">
        <v>30</v>
      </c>
      <c r="AB118" s="184" t="s">
        <v>31</v>
      </c>
      <c r="AC118" s="184" t="s">
        <v>32</v>
      </c>
      <c r="AD118" s="184" t="s">
        <v>275</v>
      </c>
      <c r="AE118" s="184" t="s">
        <v>276</v>
      </c>
      <c r="AF118" s="184" t="s">
        <v>278</v>
      </c>
      <c r="AG118" s="184" t="s">
        <v>280</v>
      </c>
      <c r="AH118" s="184" t="s">
        <v>287</v>
      </c>
      <c r="AI118" s="191" t="s">
        <v>289</v>
      </c>
      <c r="AJ118" s="191" t="s">
        <v>290</v>
      </c>
      <c r="AK118" s="191" t="s">
        <v>299</v>
      </c>
      <c r="AL118" s="191" t="s">
        <v>300</v>
      </c>
      <c r="AM118" s="191" t="s">
        <v>301</v>
      </c>
      <c r="AN118" s="191" t="s">
        <v>302</v>
      </c>
      <c r="AO118" s="191" t="s">
        <v>303</v>
      </c>
      <c r="AP118" s="191" t="s">
        <v>341</v>
      </c>
      <c r="AQ118" s="191" t="s">
        <v>342</v>
      </c>
      <c r="AR118" s="191" t="s">
        <v>343</v>
      </c>
      <c r="AS118" s="191" t="s">
        <v>344</v>
      </c>
      <c r="AT118" s="191" t="s">
        <v>345</v>
      </c>
      <c r="AU118" s="191" t="s">
        <v>491</v>
      </c>
      <c r="AV118" s="191" t="s">
        <v>494</v>
      </c>
      <c r="AW118" s="191" t="s">
        <v>496</v>
      </c>
    </row>
    <row r="119" spans="1:49" ht="12.75">
      <c r="A119" s="128"/>
      <c r="B119" s="129"/>
      <c r="C119" s="129"/>
      <c r="D119" s="129"/>
      <c r="E119" s="129"/>
      <c r="F119" s="129"/>
      <c r="G119" s="129"/>
      <c r="H119" s="129"/>
      <c r="I119" s="129"/>
      <c r="J119" s="129"/>
      <c r="K119" s="129"/>
      <c r="L119" s="129"/>
      <c r="M119" s="129"/>
      <c r="N119" s="129"/>
      <c r="O119" s="129"/>
      <c r="P119" s="129"/>
      <c r="Q119" s="129"/>
      <c r="R119" s="129"/>
      <c r="S119" s="129"/>
      <c r="T119" s="129"/>
      <c r="U119" s="129"/>
      <c r="V119" s="129"/>
      <c r="W119" s="129"/>
      <c r="X119" s="129"/>
      <c r="Y119" s="129"/>
      <c r="Z119" s="129"/>
      <c r="AA119" s="129"/>
      <c r="AB119" s="129"/>
      <c r="AC119" s="129"/>
      <c r="AD119" s="129"/>
      <c r="AE119" s="129"/>
      <c r="AF119" s="129"/>
      <c r="AG119" s="129"/>
      <c r="AH119" s="129"/>
      <c r="AI119" s="130"/>
      <c r="AJ119" s="130"/>
      <c r="AK119" s="130"/>
      <c r="AL119" s="130"/>
      <c r="AM119" s="130"/>
      <c r="AN119" s="130"/>
      <c r="AO119" s="130"/>
      <c r="AP119" s="130"/>
      <c r="AQ119" s="130"/>
      <c r="AR119" s="130"/>
      <c r="AS119" s="130"/>
      <c r="AT119" s="130"/>
      <c r="AU119" s="130"/>
      <c r="AV119" s="130"/>
      <c r="AW119" s="130"/>
    </row>
    <row r="120" spans="1:49" ht="12.75">
      <c r="A120" s="186" t="s">
        <v>192</v>
      </c>
      <c r="B120" s="91">
        <v>22470</v>
      </c>
      <c r="C120" s="91">
        <v>17301</v>
      </c>
      <c r="D120" s="91">
        <v>13073</v>
      </c>
      <c r="E120" s="91">
        <v>14320</v>
      </c>
      <c r="F120" s="207">
        <v>67164</v>
      </c>
      <c r="G120" s="91">
        <v>16628</v>
      </c>
      <c r="H120" s="91">
        <v>12046</v>
      </c>
      <c r="I120" s="91">
        <v>10587</v>
      </c>
      <c r="J120" s="91">
        <v>12094</v>
      </c>
      <c r="K120" s="207">
        <v>51355</v>
      </c>
      <c r="L120" s="91">
        <v>17963</v>
      </c>
      <c r="M120" s="91">
        <v>11193</v>
      </c>
      <c r="N120" s="91">
        <v>8204</v>
      </c>
      <c r="O120" s="91">
        <v>6134</v>
      </c>
      <c r="P120" s="207">
        <v>43494</v>
      </c>
      <c r="Q120" s="91">
        <v>11959</v>
      </c>
      <c r="R120" s="91">
        <v>12851</v>
      </c>
      <c r="S120" s="91">
        <v>18915</v>
      </c>
      <c r="T120" s="91">
        <v>10442</v>
      </c>
      <c r="U120" s="207">
        <v>54167</v>
      </c>
      <c r="V120" s="91">
        <v>16994</v>
      </c>
      <c r="W120" s="91">
        <v>24124</v>
      </c>
      <c r="X120" s="91">
        <v>32834</v>
      </c>
      <c r="Y120" s="91">
        <v>31422</v>
      </c>
      <c r="Z120" s="207">
        <v>105374</v>
      </c>
      <c r="AA120" s="91">
        <f aca="true" t="shared" si="5" ref="AA120:AA126">AE120-AD120-AC120-AB120</f>
        <v>38256</v>
      </c>
      <c r="AB120" s="91">
        <v>32474</v>
      </c>
      <c r="AC120" s="91">
        <v>34893</v>
      </c>
      <c r="AD120" s="91">
        <v>14817</v>
      </c>
      <c r="AE120" s="207">
        <v>120440</v>
      </c>
      <c r="AF120" s="91">
        <v>17048</v>
      </c>
      <c r="AG120" s="91">
        <v>23538</v>
      </c>
      <c r="AH120" s="91">
        <v>20135</v>
      </c>
      <c r="AI120" s="91">
        <v>18143</v>
      </c>
      <c r="AJ120" s="207">
        <v>78864</v>
      </c>
      <c r="AK120" s="91">
        <v>89195</v>
      </c>
      <c r="AL120" s="91">
        <v>30559</v>
      </c>
      <c r="AM120" s="91">
        <v>32906</v>
      </c>
      <c r="AN120" s="91">
        <v>38474</v>
      </c>
      <c r="AO120" s="207">
        <v>191134</v>
      </c>
      <c r="AP120" s="91">
        <v>46036</v>
      </c>
      <c r="AQ120" s="91">
        <v>15178</v>
      </c>
      <c r="AR120" s="91">
        <v>18332</v>
      </c>
      <c r="AS120" s="91">
        <v>29230</v>
      </c>
      <c r="AT120" s="207">
        <v>108776</v>
      </c>
      <c r="AU120" s="91">
        <v>23556</v>
      </c>
      <c r="AV120" s="91">
        <v>-6202</v>
      </c>
      <c r="AW120" s="91">
        <v>38764</v>
      </c>
    </row>
    <row r="121" spans="1:49" ht="12.75">
      <c r="A121" s="186" t="s">
        <v>193</v>
      </c>
      <c r="B121" s="91">
        <v>15886</v>
      </c>
      <c r="C121" s="91">
        <v>19325</v>
      </c>
      <c r="D121" s="91">
        <v>18065</v>
      </c>
      <c r="E121" s="91">
        <v>16860</v>
      </c>
      <c r="F121" s="207">
        <v>70136</v>
      </c>
      <c r="G121" s="91">
        <v>3423</v>
      </c>
      <c r="H121" s="91">
        <v>21080</v>
      </c>
      <c r="I121" s="91">
        <v>11526</v>
      </c>
      <c r="J121" s="91">
        <v>1321</v>
      </c>
      <c r="K121" s="207">
        <v>37350</v>
      </c>
      <c r="L121" s="91">
        <v>13483</v>
      </c>
      <c r="M121" s="91">
        <v>12182</v>
      </c>
      <c r="N121" s="91">
        <v>21404</v>
      </c>
      <c r="O121" s="91">
        <v>20565</v>
      </c>
      <c r="P121" s="207">
        <v>67634</v>
      </c>
      <c r="Q121" s="91">
        <v>23634</v>
      </c>
      <c r="R121" s="91">
        <v>32180</v>
      </c>
      <c r="S121" s="91">
        <v>59047</v>
      </c>
      <c r="T121" s="91">
        <v>44041</v>
      </c>
      <c r="U121" s="207">
        <v>158902</v>
      </c>
      <c r="V121" s="91">
        <v>37683</v>
      </c>
      <c r="W121" s="91">
        <v>50179</v>
      </c>
      <c r="X121" s="91">
        <v>50698</v>
      </c>
      <c r="Y121" s="91">
        <v>38427</v>
      </c>
      <c r="Z121" s="207">
        <v>176987</v>
      </c>
      <c r="AA121" s="91">
        <f t="shared" si="5"/>
        <v>24235</v>
      </c>
      <c r="AB121" s="91">
        <v>69079</v>
      </c>
      <c r="AC121" s="91">
        <v>58697</v>
      </c>
      <c r="AD121" s="91">
        <v>17017</v>
      </c>
      <c r="AE121" s="207">
        <v>169028</v>
      </c>
      <c r="AF121" s="91">
        <v>28352</v>
      </c>
      <c r="AG121" s="91">
        <v>58530</v>
      </c>
      <c r="AH121" s="91">
        <v>47220</v>
      </c>
      <c r="AI121" s="91">
        <v>37833</v>
      </c>
      <c r="AJ121" s="207">
        <v>171935</v>
      </c>
      <c r="AK121" s="91">
        <v>40149</v>
      </c>
      <c r="AL121" s="91">
        <v>68957</v>
      </c>
      <c r="AM121" s="91">
        <v>4539</v>
      </c>
      <c r="AN121" s="91">
        <v>-41273</v>
      </c>
      <c r="AO121" s="207">
        <v>72372</v>
      </c>
      <c r="AP121" s="91">
        <v>4676</v>
      </c>
      <c r="AQ121" s="91">
        <v>41289</v>
      </c>
      <c r="AR121" s="91">
        <v>5436</v>
      </c>
      <c r="AS121" s="91">
        <v>-2557</v>
      </c>
      <c r="AT121" s="207">
        <v>48844</v>
      </c>
      <c r="AU121" s="91">
        <v>9141</v>
      </c>
      <c r="AV121" s="91">
        <v>21434</v>
      </c>
      <c r="AW121" s="91">
        <v>27761</v>
      </c>
    </row>
    <row r="122" spans="1:49" ht="12.75">
      <c r="A122" s="186" t="s">
        <v>470</v>
      </c>
      <c r="B122" s="91">
        <v>-41441</v>
      </c>
      <c r="C122" s="91">
        <v>-38916</v>
      </c>
      <c r="D122" s="91">
        <v>-24702</v>
      </c>
      <c r="E122" s="91">
        <v>-17111</v>
      </c>
      <c r="F122" s="207">
        <v>-122170</v>
      </c>
      <c r="G122" s="91">
        <v>-6669</v>
      </c>
      <c r="H122" s="91">
        <v>2887</v>
      </c>
      <c r="I122" s="91">
        <v>4712</v>
      </c>
      <c r="J122" s="91">
        <v>-735</v>
      </c>
      <c r="K122" s="207">
        <v>195</v>
      </c>
      <c r="L122" s="91">
        <v>-2323</v>
      </c>
      <c r="M122" s="91">
        <v>-9652</v>
      </c>
      <c r="N122" s="91">
        <v>15685</v>
      </c>
      <c r="O122" s="91">
        <v>3817</v>
      </c>
      <c r="P122" s="207">
        <v>7527</v>
      </c>
      <c r="Q122" s="91">
        <v>20930</v>
      </c>
      <c r="R122" s="91">
        <v>13070</v>
      </c>
      <c r="S122" s="91">
        <v>12887</v>
      </c>
      <c r="T122" s="91">
        <v>17954</v>
      </c>
      <c r="U122" s="207">
        <v>64841</v>
      </c>
      <c r="V122" s="91">
        <v>30471</v>
      </c>
      <c r="W122" s="91">
        <v>11990</v>
      </c>
      <c r="X122" s="91">
        <v>9834</v>
      </c>
      <c r="Y122" s="91">
        <v>-1880</v>
      </c>
      <c r="Z122" s="207">
        <v>50415</v>
      </c>
      <c r="AA122" s="91">
        <f t="shared" si="5"/>
        <v>86173</v>
      </c>
      <c r="AB122" s="91">
        <v>9684</v>
      </c>
      <c r="AC122" s="91">
        <v>5467</v>
      </c>
      <c r="AD122" s="91">
        <v>8296</v>
      </c>
      <c r="AE122" s="207">
        <v>109620</v>
      </c>
      <c r="AF122" s="91">
        <v>12816</v>
      </c>
      <c r="AG122" s="91">
        <v>8320</v>
      </c>
      <c r="AH122" s="91">
        <v>8501</v>
      </c>
      <c r="AI122" s="91">
        <v>9106</v>
      </c>
      <c r="AJ122" s="207">
        <v>38743</v>
      </c>
      <c r="AK122" s="91">
        <v>11253</v>
      </c>
      <c r="AL122" s="91">
        <v>8596</v>
      </c>
      <c r="AM122" s="91">
        <v>7941</v>
      </c>
      <c r="AN122" s="91">
        <v>10686</v>
      </c>
      <c r="AO122" s="207">
        <v>38476</v>
      </c>
      <c r="AP122" s="91">
        <v>18216</v>
      </c>
      <c r="AQ122" s="91">
        <v>11588</v>
      </c>
      <c r="AR122" s="91">
        <v>16633</v>
      </c>
      <c r="AS122" s="91">
        <v>16048</v>
      </c>
      <c r="AT122" s="207">
        <v>62485</v>
      </c>
      <c r="AU122" s="91">
        <v>25287</v>
      </c>
      <c r="AV122" s="91">
        <v>20654</v>
      </c>
      <c r="AW122" s="91">
        <v>5558</v>
      </c>
    </row>
    <row r="123" spans="1:49" ht="12.75">
      <c r="A123" s="186" t="s">
        <v>60</v>
      </c>
      <c r="B123" s="91">
        <v>2912</v>
      </c>
      <c r="C123" s="91">
        <v>-1856</v>
      </c>
      <c r="D123" s="91">
        <v>1676</v>
      </c>
      <c r="E123" s="91">
        <v>2253</v>
      </c>
      <c r="F123" s="207">
        <v>4985</v>
      </c>
      <c r="G123" s="91">
        <v>238</v>
      </c>
      <c r="H123" s="91">
        <v>2944</v>
      </c>
      <c r="I123" s="91">
        <v>3318</v>
      </c>
      <c r="J123" s="91">
        <v>-3392</v>
      </c>
      <c r="K123" s="207">
        <v>3108</v>
      </c>
      <c r="L123" s="91">
        <v>1267</v>
      </c>
      <c r="M123" s="91">
        <v>3554</v>
      </c>
      <c r="N123" s="91">
        <v>-4752</v>
      </c>
      <c r="O123" s="91">
        <v>1218</v>
      </c>
      <c r="P123" s="207">
        <v>1287</v>
      </c>
      <c r="Q123" s="91">
        <v>3756</v>
      </c>
      <c r="R123" s="91">
        <v>3376</v>
      </c>
      <c r="S123" s="91">
        <v>3899</v>
      </c>
      <c r="T123" s="91">
        <v>7770</v>
      </c>
      <c r="U123" s="207">
        <v>18801</v>
      </c>
      <c r="V123" s="91">
        <v>9633</v>
      </c>
      <c r="W123" s="91">
        <v>3684</v>
      </c>
      <c r="X123" s="91">
        <v>166</v>
      </c>
      <c r="Y123" s="91">
        <v>5631</v>
      </c>
      <c r="Z123" s="207">
        <v>19114</v>
      </c>
      <c r="AA123" s="91">
        <f t="shared" si="5"/>
        <v>3653</v>
      </c>
      <c r="AB123" s="91">
        <v>3919</v>
      </c>
      <c r="AC123" s="91">
        <v>5463</v>
      </c>
      <c r="AD123" s="91">
        <v>10250</v>
      </c>
      <c r="AE123" s="207">
        <v>23285</v>
      </c>
      <c r="AF123" s="91">
        <v>12630</v>
      </c>
      <c r="AG123" s="91">
        <v>12188</v>
      </c>
      <c r="AH123" s="91">
        <v>11940</v>
      </c>
      <c r="AI123" s="91">
        <v>4134</v>
      </c>
      <c r="AJ123" s="207">
        <v>40892</v>
      </c>
      <c r="AK123" s="91">
        <v>2638</v>
      </c>
      <c r="AL123" s="91">
        <v>-13743</v>
      </c>
      <c r="AM123" s="91">
        <v>-190</v>
      </c>
      <c r="AN123" s="91">
        <v>3752</v>
      </c>
      <c r="AO123" s="207">
        <v>-7543</v>
      </c>
      <c r="AP123" s="91">
        <v>-3711</v>
      </c>
      <c r="AQ123" s="91">
        <v>-9335</v>
      </c>
      <c r="AR123" s="91">
        <v>1377</v>
      </c>
      <c r="AS123" s="91">
        <v>-3582</v>
      </c>
      <c r="AT123" s="207">
        <v>-15251</v>
      </c>
      <c r="AU123" s="91">
        <v>-2170</v>
      </c>
      <c r="AV123" s="91">
        <v>1576</v>
      </c>
      <c r="AW123" s="91">
        <v>6046</v>
      </c>
    </row>
    <row r="124" spans="1:49" ht="12.75">
      <c r="A124" s="186" t="s">
        <v>195</v>
      </c>
      <c r="B124" s="91">
        <v>-2734</v>
      </c>
      <c r="C124" s="91">
        <v>-5641</v>
      </c>
      <c r="D124" s="91">
        <v>-7507</v>
      </c>
      <c r="E124" s="91">
        <v>-8975</v>
      </c>
      <c r="F124" s="207">
        <v>-24857</v>
      </c>
      <c r="G124" s="91">
        <v>-4980</v>
      </c>
      <c r="H124" s="91">
        <v>-6438</v>
      </c>
      <c r="I124" s="91">
        <v>-7948</v>
      </c>
      <c r="J124" s="91">
        <v>-15783</v>
      </c>
      <c r="K124" s="207">
        <v>-35149</v>
      </c>
      <c r="L124" s="91">
        <v>-5593</v>
      </c>
      <c r="M124" s="91">
        <v>-11599</v>
      </c>
      <c r="N124" s="91">
        <v>-8891</v>
      </c>
      <c r="O124" s="91">
        <v>-9282</v>
      </c>
      <c r="P124" s="207">
        <v>-35365</v>
      </c>
      <c r="Q124" s="91">
        <v>-5622</v>
      </c>
      <c r="R124" s="91">
        <v>-10451</v>
      </c>
      <c r="S124" s="91">
        <v>-8447</v>
      </c>
      <c r="T124" s="91">
        <v>-27457</v>
      </c>
      <c r="U124" s="207">
        <v>-51977</v>
      </c>
      <c r="V124" s="91">
        <v>-12645</v>
      </c>
      <c r="W124" s="91">
        <v>-7994</v>
      </c>
      <c r="X124" s="91">
        <v>-12711</v>
      </c>
      <c r="Y124" s="91">
        <v>-8438</v>
      </c>
      <c r="Z124" s="207">
        <v>-41788</v>
      </c>
      <c r="AA124" s="91">
        <f t="shared" si="5"/>
        <v>-11494</v>
      </c>
      <c r="AB124" s="91">
        <v>-13926</v>
      </c>
      <c r="AC124" s="91">
        <v>-9987</v>
      </c>
      <c r="AD124" s="91">
        <v>-9683</v>
      </c>
      <c r="AE124" s="207">
        <v>-45090</v>
      </c>
      <c r="AF124" s="91">
        <v>5675</v>
      </c>
      <c r="AG124" s="91">
        <v>-9139</v>
      </c>
      <c r="AH124" s="91">
        <v>8745</v>
      </c>
      <c r="AI124" s="91">
        <v>21165</v>
      </c>
      <c r="AJ124" s="207">
        <v>26446</v>
      </c>
      <c r="AK124" s="91">
        <v>-9145</v>
      </c>
      <c r="AL124" s="91">
        <v>-5105</v>
      </c>
      <c r="AM124" s="91">
        <v>-14328</v>
      </c>
      <c r="AN124" s="91">
        <v>-9675</v>
      </c>
      <c r="AO124" s="207">
        <v>-38253</v>
      </c>
      <c r="AP124" s="91">
        <v>8517</v>
      </c>
      <c r="AQ124" s="91">
        <v>-6198</v>
      </c>
      <c r="AR124" s="91">
        <v>-8198</v>
      </c>
      <c r="AS124" s="91">
        <v>-17281</v>
      </c>
      <c r="AT124" s="207">
        <v>-23160</v>
      </c>
      <c r="AU124" s="91">
        <v>-4781</v>
      </c>
      <c r="AV124" s="91">
        <v>1951</v>
      </c>
      <c r="AW124" s="91">
        <v>-15130</v>
      </c>
    </row>
    <row r="125" spans="1:49" ht="14.25">
      <c r="A125" s="186" t="s">
        <v>331</v>
      </c>
      <c r="B125" s="91">
        <v>5956</v>
      </c>
      <c r="C125" s="91">
        <v>-4048</v>
      </c>
      <c r="D125" s="91">
        <v>-7774</v>
      </c>
      <c r="E125" s="91">
        <v>7431</v>
      </c>
      <c r="F125" s="207">
        <v>1565</v>
      </c>
      <c r="G125" s="91">
        <v>3546</v>
      </c>
      <c r="H125" s="91">
        <v>-3544</v>
      </c>
      <c r="I125" s="91">
        <v>-5374</v>
      </c>
      <c r="J125" s="91">
        <v>5682</v>
      </c>
      <c r="K125" s="207">
        <v>310</v>
      </c>
      <c r="L125" s="91">
        <v>3350</v>
      </c>
      <c r="M125" s="91">
        <v>-5386</v>
      </c>
      <c r="N125" s="91">
        <v>-3021</v>
      </c>
      <c r="O125" s="91">
        <v>3551</v>
      </c>
      <c r="P125" s="207">
        <v>-1506</v>
      </c>
      <c r="Q125" s="91">
        <v>7164</v>
      </c>
      <c r="R125" s="91">
        <v>-3342</v>
      </c>
      <c r="S125" s="91">
        <v>-4658</v>
      </c>
      <c r="T125" s="91">
        <v>4873</v>
      </c>
      <c r="U125" s="207">
        <v>4037</v>
      </c>
      <c r="V125" s="91">
        <v>10284</v>
      </c>
      <c r="W125" s="91">
        <v>-4558</v>
      </c>
      <c r="X125" s="91">
        <v>-10960</v>
      </c>
      <c r="Y125" s="91">
        <v>-432</v>
      </c>
      <c r="Z125" s="207">
        <v>-5666</v>
      </c>
      <c r="AA125" s="91">
        <f t="shared" si="5"/>
        <v>14344</v>
      </c>
      <c r="AB125" s="91">
        <v>1096</v>
      </c>
      <c r="AC125" s="91">
        <v>221</v>
      </c>
      <c r="AD125" s="91">
        <v>1869</v>
      </c>
      <c r="AE125" s="207">
        <v>17530</v>
      </c>
      <c r="AF125" s="91">
        <v>-1421</v>
      </c>
      <c r="AG125" s="91">
        <v>-1899</v>
      </c>
      <c r="AH125" s="91">
        <v>-576</v>
      </c>
      <c r="AI125" s="91">
        <v>2521</v>
      </c>
      <c r="AJ125" s="207">
        <v>-1375</v>
      </c>
      <c r="AK125" s="91">
        <v>-66789</v>
      </c>
      <c r="AL125" s="91">
        <v>-171</v>
      </c>
      <c r="AM125" s="91">
        <v>5774</v>
      </c>
      <c r="AN125" s="91">
        <v>4412</v>
      </c>
      <c r="AO125" s="207">
        <v>-56774</v>
      </c>
      <c r="AP125" s="91">
        <v>-6325</v>
      </c>
      <c r="AQ125" s="91">
        <v>9352</v>
      </c>
      <c r="AR125" s="91">
        <v>2793</v>
      </c>
      <c r="AS125" s="91">
        <v>-382</v>
      </c>
      <c r="AT125" s="207">
        <v>5438</v>
      </c>
      <c r="AU125" s="91">
        <v>-913</v>
      </c>
      <c r="AV125" s="91">
        <v>881</v>
      </c>
      <c r="AW125" s="91">
        <v>2261</v>
      </c>
    </row>
    <row r="126" spans="1:49" ht="12.75">
      <c r="A126" s="188" t="s">
        <v>205</v>
      </c>
      <c r="B126" s="99">
        <v>3049</v>
      </c>
      <c r="C126" s="99">
        <v>-13835</v>
      </c>
      <c r="D126" s="99">
        <v>-7169</v>
      </c>
      <c r="E126" s="99">
        <v>14778</v>
      </c>
      <c r="F126" s="208">
        <v>-3177</v>
      </c>
      <c r="G126" s="99">
        <v>12186</v>
      </c>
      <c r="H126" s="99">
        <v>28975</v>
      </c>
      <c r="I126" s="99">
        <v>16821</v>
      </c>
      <c r="J126" s="99">
        <v>-813</v>
      </c>
      <c r="K126" s="208">
        <v>57169</v>
      </c>
      <c r="L126" s="99">
        <v>28147</v>
      </c>
      <c r="M126" s="99">
        <v>292</v>
      </c>
      <c r="N126" s="99">
        <v>28629</v>
      </c>
      <c r="O126" s="99">
        <v>26003</v>
      </c>
      <c r="P126" s="208">
        <v>83071</v>
      </c>
      <c r="Q126" s="99">
        <v>61821</v>
      </c>
      <c r="R126" s="99">
        <v>47684</v>
      </c>
      <c r="S126" s="99">
        <v>81643</v>
      </c>
      <c r="T126" s="99">
        <v>57623</v>
      </c>
      <c r="U126" s="208">
        <v>248771</v>
      </c>
      <c r="V126" s="99">
        <v>92420</v>
      </c>
      <c r="W126" s="99">
        <v>77425</v>
      </c>
      <c r="X126" s="99">
        <v>69861</v>
      </c>
      <c r="Y126" s="99">
        <v>64730</v>
      </c>
      <c r="Z126" s="208">
        <v>304436</v>
      </c>
      <c r="AA126" s="99">
        <f t="shared" si="5"/>
        <v>155167</v>
      </c>
      <c r="AB126" s="99">
        <v>102326</v>
      </c>
      <c r="AC126" s="99">
        <v>94754</v>
      </c>
      <c r="AD126" s="99">
        <v>42566</v>
      </c>
      <c r="AE126" s="208">
        <v>394813</v>
      </c>
      <c r="AF126" s="99">
        <v>75100</v>
      </c>
      <c r="AG126" s="99">
        <v>91538</v>
      </c>
      <c r="AH126" s="99">
        <v>95965</v>
      </c>
      <c r="AI126" s="99">
        <v>92902</v>
      </c>
      <c r="AJ126" s="208">
        <v>355505</v>
      </c>
      <c r="AK126" s="99">
        <v>67301</v>
      </c>
      <c r="AL126" s="99">
        <v>89093</v>
      </c>
      <c r="AM126" s="99">
        <v>36642</v>
      </c>
      <c r="AN126" s="99">
        <v>6376</v>
      </c>
      <c r="AO126" s="208">
        <v>199412</v>
      </c>
      <c r="AP126" s="99">
        <v>67409</v>
      </c>
      <c r="AQ126" s="99">
        <v>78846</v>
      </c>
      <c r="AR126" s="99">
        <v>36373</v>
      </c>
      <c r="AS126" s="99">
        <v>21476</v>
      </c>
      <c r="AT126" s="208">
        <v>187132</v>
      </c>
      <c r="AU126" s="99">
        <v>50120</v>
      </c>
      <c r="AV126" s="99">
        <v>40294</v>
      </c>
      <c r="AW126" s="99">
        <v>65260</v>
      </c>
    </row>
    <row r="127" ht="12.75">
      <c r="A127" s="131" t="s">
        <v>206</v>
      </c>
    </row>
    <row r="128" ht="12.75">
      <c r="A128" s="131"/>
    </row>
    <row r="129" ht="12.75"/>
    <row r="130" spans="1:49" ht="12.75">
      <c r="A130" s="183" t="s">
        <v>416</v>
      </c>
      <c r="B130" s="184" t="s">
        <v>0</v>
      </c>
      <c r="C130" s="184" t="s">
        <v>1</v>
      </c>
      <c r="D130" s="184" t="s">
        <v>2</v>
      </c>
      <c r="E130" s="184" t="s">
        <v>3</v>
      </c>
      <c r="F130" s="184" t="s">
        <v>4</v>
      </c>
      <c r="G130" s="184" t="s">
        <v>10</v>
      </c>
      <c r="H130" s="184" t="s">
        <v>11</v>
      </c>
      <c r="I130" s="184" t="s">
        <v>12</v>
      </c>
      <c r="J130" s="184" t="s">
        <v>13</v>
      </c>
      <c r="K130" s="184" t="s">
        <v>14</v>
      </c>
      <c r="L130" s="184" t="s">
        <v>15</v>
      </c>
      <c r="M130" s="184" t="s">
        <v>16</v>
      </c>
      <c r="N130" s="184" t="s">
        <v>17</v>
      </c>
      <c r="O130" s="184" t="s">
        <v>18</v>
      </c>
      <c r="P130" s="184" t="s">
        <v>19</v>
      </c>
      <c r="Q130" s="184" t="s">
        <v>20</v>
      </c>
      <c r="R130" s="184" t="s">
        <v>21</v>
      </c>
      <c r="S130" s="184" t="s">
        <v>22</v>
      </c>
      <c r="T130" s="184" t="s">
        <v>23</v>
      </c>
      <c r="U130" s="184" t="s">
        <v>24</v>
      </c>
      <c r="V130" s="184" t="s">
        <v>25</v>
      </c>
      <c r="W130" s="184" t="s">
        <v>26</v>
      </c>
      <c r="X130" s="184" t="s">
        <v>27</v>
      </c>
      <c r="Y130" s="184" t="s">
        <v>28</v>
      </c>
      <c r="Z130" s="184" t="s">
        <v>29</v>
      </c>
      <c r="AA130" s="184" t="s">
        <v>30</v>
      </c>
      <c r="AB130" s="184" t="s">
        <v>31</v>
      </c>
      <c r="AC130" s="184" t="s">
        <v>32</v>
      </c>
      <c r="AD130" s="184" t="s">
        <v>275</v>
      </c>
      <c r="AE130" s="184" t="s">
        <v>276</v>
      </c>
      <c r="AF130" s="184" t="s">
        <v>278</v>
      </c>
      <c r="AG130" s="184" t="s">
        <v>280</v>
      </c>
      <c r="AH130" s="184" t="s">
        <v>287</v>
      </c>
      <c r="AI130" s="191" t="s">
        <v>289</v>
      </c>
      <c r="AJ130" s="191" t="s">
        <v>290</v>
      </c>
      <c r="AK130" s="191" t="s">
        <v>299</v>
      </c>
      <c r="AL130" s="191" t="s">
        <v>300</v>
      </c>
      <c r="AM130" s="191" t="s">
        <v>301</v>
      </c>
      <c r="AN130" s="191" t="s">
        <v>302</v>
      </c>
      <c r="AO130" s="191" t="s">
        <v>303</v>
      </c>
      <c r="AP130" s="191" t="s">
        <v>341</v>
      </c>
      <c r="AQ130" s="191" t="s">
        <v>342</v>
      </c>
      <c r="AR130" s="191" t="s">
        <v>343</v>
      </c>
      <c r="AS130" s="191" t="s">
        <v>344</v>
      </c>
      <c r="AT130" s="191" t="s">
        <v>345</v>
      </c>
      <c r="AU130" s="191" t="s">
        <v>491</v>
      </c>
      <c r="AV130" s="191" t="s">
        <v>494</v>
      </c>
      <c r="AW130" s="191" t="s">
        <v>496</v>
      </c>
    </row>
    <row r="131" spans="1:49" ht="12.75">
      <c r="A131" s="128"/>
      <c r="B131" s="129"/>
      <c r="C131" s="129"/>
      <c r="D131" s="129"/>
      <c r="E131" s="129"/>
      <c r="F131" s="129"/>
      <c r="G131" s="129"/>
      <c r="H131" s="129"/>
      <c r="I131" s="129"/>
      <c r="J131" s="129"/>
      <c r="K131" s="129"/>
      <c r="L131" s="129"/>
      <c r="M131" s="129"/>
      <c r="N131" s="129"/>
      <c r="O131" s="129"/>
      <c r="P131" s="129"/>
      <c r="Q131" s="129"/>
      <c r="R131" s="129"/>
      <c r="S131" s="129"/>
      <c r="T131" s="129"/>
      <c r="U131" s="129"/>
      <c r="V131" s="129"/>
      <c r="W131" s="129"/>
      <c r="X131" s="129"/>
      <c r="Y131" s="129"/>
      <c r="Z131" s="129"/>
      <c r="AA131" s="129"/>
      <c r="AB131" s="129"/>
      <c r="AC131" s="129"/>
      <c r="AD131" s="129"/>
      <c r="AE131" s="129"/>
      <c r="AF131" s="129"/>
      <c r="AG131" s="129"/>
      <c r="AH131" s="129"/>
      <c r="AI131" s="130"/>
      <c r="AJ131" s="130"/>
      <c r="AK131" s="130"/>
      <c r="AL131" s="130"/>
      <c r="AM131" s="130"/>
      <c r="AN131" s="130"/>
      <c r="AO131" s="130"/>
      <c r="AP131" s="130"/>
      <c r="AQ131" s="130"/>
      <c r="AR131" s="130"/>
      <c r="AS131" s="130"/>
      <c r="AT131" s="130"/>
      <c r="AU131" s="130"/>
      <c r="AV131" s="130"/>
      <c r="AW131" s="130"/>
    </row>
    <row r="132" spans="1:49" ht="12.75">
      <c r="A132" s="186" t="s">
        <v>192</v>
      </c>
      <c r="B132" s="91">
        <v>3882</v>
      </c>
      <c r="C132" s="91">
        <v>3834</v>
      </c>
      <c r="D132" s="91">
        <v>4896</v>
      </c>
      <c r="E132" s="91">
        <v>7335</v>
      </c>
      <c r="F132" s="207">
        <v>19947</v>
      </c>
      <c r="G132" s="91">
        <v>4087</v>
      </c>
      <c r="H132" s="91">
        <v>4555</v>
      </c>
      <c r="I132" s="91">
        <v>3799</v>
      </c>
      <c r="J132" s="91">
        <v>5335</v>
      </c>
      <c r="K132" s="207">
        <v>17776</v>
      </c>
      <c r="L132" s="91">
        <v>5853</v>
      </c>
      <c r="M132" s="91">
        <v>4578</v>
      </c>
      <c r="N132" s="91">
        <v>4927</v>
      </c>
      <c r="O132" s="91">
        <v>5690</v>
      </c>
      <c r="P132" s="207">
        <v>21048</v>
      </c>
      <c r="Q132" s="91">
        <v>5595</v>
      </c>
      <c r="R132" s="91">
        <v>5841</v>
      </c>
      <c r="S132" s="91">
        <v>5802</v>
      </c>
      <c r="T132" s="91">
        <v>5343</v>
      </c>
      <c r="U132" s="207">
        <v>22581</v>
      </c>
      <c r="V132" s="91">
        <v>6442</v>
      </c>
      <c r="W132" s="91">
        <v>6465</v>
      </c>
      <c r="X132" s="91">
        <v>5428</v>
      </c>
      <c r="Y132" s="91">
        <v>13315</v>
      </c>
      <c r="Z132" s="207">
        <v>31650</v>
      </c>
      <c r="AA132" s="91">
        <f aca="true" t="shared" si="6" ref="AA132:AA138">AE132-AD132-AC132-AB132</f>
        <v>7329</v>
      </c>
      <c r="AB132" s="91">
        <v>9207</v>
      </c>
      <c r="AC132" s="91">
        <v>7690</v>
      </c>
      <c r="AD132" s="91">
        <v>11888</v>
      </c>
      <c r="AE132" s="207">
        <v>36114</v>
      </c>
      <c r="AF132" s="91">
        <v>9817</v>
      </c>
      <c r="AG132" s="91">
        <v>6613</v>
      </c>
      <c r="AH132" s="91">
        <v>14008</v>
      </c>
      <c r="AI132" s="91">
        <v>9966</v>
      </c>
      <c r="AJ132" s="207">
        <v>40404</v>
      </c>
      <c r="AK132" s="91">
        <v>7180</v>
      </c>
      <c r="AL132" s="91">
        <v>6601</v>
      </c>
      <c r="AM132" s="91">
        <v>10509</v>
      </c>
      <c r="AN132" s="91">
        <v>12486</v>
      </c>
      <c r="AO132" s="207">
        <v>36776</v>
      </c>
      <c r="AP132" s="91">
        <v>10301</v>
      </c>
      <c r="AQ132" s="91">
        <v>12917</v>
      </c>
      <c r="AR132" s="91">
        <v>9557</v>
      </c>
      <c r="AS132" s="91">
        <v>2273</v>
      </c>
      <c r="AT132" s="207">
        <v>35048</v>
      </c>
      <c r="AU132" s="91">
        <v>11228</v>
      </c>
      <c r="AV132" s="91">
        <v>10127</v>
      </c>
      <c r="AW132" s="91">
        <v>7765</v>
      </c>
    </row>
    <row r="133" spans="1:49" ht="12.75">
      <c r="A133" s="186" t="s">
        <v>193</v>
      </c>
      <c r="B133" s="91">
        <v>6332</v>
      </c>
      <c r="C133" s="91">
        <v>6501</v>
      </c>
      <c r="D133" s="91">
        <v>6522</v>
      </c>
      <c r="E133" s="91">
        <v>7092</v>
      </c>
      <c r="F133" s="207">
        <v>26447</v>
      </c>
      <c r="G133" s="91">
        <v>6574</v>
      </c>
      <c r="H133" s="91">
        <v>6721</v>
      </c>
      <c r="I133" s="91">
        <v>6819</v>
      </c>
      <c r="J133" s="91">
        <v>7070</v>
      </c>
      <c r="K133" s="207">
        <v>27184</v>
      </c>
      <c r="L133" s="91">
        <v>6436</v>
      </c>
      <c r="M133" s="91">
        <v>11087</v>
      </c>
      <c r="N133" s="91">
        <v>11378</v>
      </c>
      <c r="O133" s="91">
        <v>12129</v>
      </c>
      <c r="P133" s="207">
        <v>41030</v>
      </c>
      <c r="Q133" s="91">
        <v>11761</v>
      </c>
      <c r="R133" s="91">
        <v>13154</v>
      </c>
      <c r="S133" s="91">
        <v>11800</v>
      </c>
      <c r="T133" s="91">
        <v>19458</v>
      </c>
      <c r="U133" s="207">
        <v>56173</v>
      </c>
      <c r="V133" s="91">
        <v>12895</v>
      </c>
      <c r="W133" s="91">
        <v>14490</v>
      </c>
      <c r="X133" s="91">
        <v>13734</v>
      </c>
      <c r="Y133" s="91">
        <v>20288</v>
      </c>
      <c r="Z133" s="207">
        <v>61407</v>
      </c>
      <c r="AA133" s="91">
        <f t="shared" si="6"/>
        <v>16095</v>
      </c>
      <c r="AB133" s="91">
        <v>15408</v>
      </c>
      <c r="AC133" s="91">
        <v>15868</v>
      </c>
      <c r="AD133" s="91">
        <v>14825</v>
      </c>
      <c r="AE133" s="207">
        <v>62196</v>
      </c>
      <c r="AF133" s="91">
        <v>15559</v>
      </c>
      <c r="AG133" s="91">
        <v>16047</v>
      </c>
      <c r="AH133" s="91">
        <v>15784</v>
      </c>
      <c r="AI133" s="91">
        <v>15819</v>
      </c>
      <c r="AJ133" s="207">
        <v>63209</v>
      </c>
      <c r="AK133" s="91">
        <v>17697</v>
      </c>
      <c r="AL133" s="91">
        <v>17302</v>
      </c>
      <c r="AM133" s="91">
        <v>18346</v>
      </c>
      <c r="AN133" s="91">
        <v>21266</v>
      </c>
      <c r="AO133" s="207">
        <v>74611</v>
      </c>
      <c r="AP133" s="91">
        <v>19875</v>
      </c>
      <c r="AQ133" s="91">
        <v>21909</v>
      </c>
      <c r="AR133" s="91">
        <v>19677</v>
      </c>
      <c r="AS133" s="91">
        <v>21267</v>
      </c>
      <c r="AT133" s="207">
        <v>82728</v>
      </c>
      <c r="AU133" s="91">
        <v>20339</v>
      </c>
      <c r="AV133" s="91">
        <v>20878</v>
      </c>
      <c r="AW133" s="91">
        <v>21543</v>
      </c>
    </row>
    <row r="134" spans="1:49" ht="12.75">
      <c r="A134" s="186" t="s">
        <v>466</v>
      </c>
      <c r="B134" s="91">
        <v>2744</v>
      </c>
      <c r="C134" s="91">
        <v>2553</v>
      </c>
      <c r="D134" s="91">
        <v>2892</v>
      </c>
      <c r="E134" s="91">
        <v>4904</v>
      </c>
      <c r="F134" s="207">
        <v>13093</v>
      </c>
      <c r="G134" s="91">
        <v>2675</v>
      </c>
      <c r="H134" s="91">
        <v>2693</v>
      </c>
      <c r="I134" s="91">
        <v>2726</v>
      </c>
      <c r="J134" s="91">
        <v>3176</v>
      </c>
      <c r="K134" s="207">
        <v>11270</v>
      </c>
      <c r="L134" s="91">
        <v>2990</v>
      </c>
      <c r="M134" s="91">
        <v>2682</v>
      </c>
      <c r="N134" s="91">
        <v>2540</v>
      </c>
      <c r="O134" s="91">
        <v>2715</v>
      </c>
      <c r="P134" s="207">
        <v>10927</v>
      </c>
      <c r="Q134" s="91">
        <v>2294</v>
      </c>
      <c r="R134" s="91">
        <v>607</v>
      </c>
      <c r="S134" s="91">
        <v>1360</v>
      </c>
      <c r="T134" s="91">
        <v>2333</v>
      </c>
      <c r="U134" s="207">
        <v>6594</v>
      </c>
      <c r="V134" s="91">
        <v>1533</v>
      </c>
      <c r="W134" s="91">
        <v>1568</v>
      </c>
      <c r="X134" s="91">
        <v>1648</v>
      </c>
      <c r="Y134" s="91">
        <v>2096</v>
      </c>
      <c r="Z134" s="207">
        <v>6845</v>
      </c>
      <c r="AA134" s="91">
        <f t="shared" si="6"/>
        <v>1968</v>
      </c>
      <c r="AB134" s="91">
        <v>1339</v>
      </c>
      <c r="AC134" s="91">
        <v>1634</v>
      </c>
      <c r="AD134" s="91">
        <v>1806</v>
      </c>
      <c r="AE134" s="207">
        <v>6747</v>
      </c>
      <c r="AF134" s="91">
        <v>1651</v>
      </c>
      <c r="AG134" s="91">
        <v>1749</v>
      </c>
      <c r="AH134" s="91">
        <v>1707</v>
      </c>
      <c r="AI134" s="91">
        <v>2335</v>
      </c>
      <c r="AJ134" s="207">
        <v>7442</v>
      </c>
      <c r="AK134" s="91">
        <v>2117</v>
      </c>
      <c r="AL134" s="91">
        <v>2203</v>
      </c>
      <c r="AM134" s="91">
        <v>2491</v>
      </c>
      <c r="AN134" s="91">
        <v>3074</v>
      </c>
      <c r="AO134" s="207">
        <v>9885</v>
      </c>
      <c r="AP134" s="91">
        <v>2499</v>
      </c>
      <c r="AQ134" s="91">
        <v>2594</v>
      </c>
      <c r="AR134" s="91">
        <v>2762</v>
      </c>
      <c r="AS134" s="91">
        <v>5097</v>
      </c>
      <c r="AT134" s="207">
        <v>12952</v>
      </c>
      <c r="AU134" s="91">
        <v>4936</v>
      </c>
      <c r="AV134" s="91">
        <v>5423</v>
      </c>
      <c r="AW134" s="91">
        <v>4847</v>
      </c>
    </row>
    <row r="135" spans="1:49" ht="12.75">
      <c r="A135" s="186" t="s">
        <v>60</v>
      </c>
      <c r="B135" s="91">
        <v>3376</v>
      </c>
      <c r="C135" s="91">
        <v>2209</v>
      </c>
      <c r="D135" s="91">
        <v>2663</v>
      </c>
      <c r="E135" s="91">
        <v>2297</v>
      </c>
      <c r="F135" s="207">
        <v>10545</v>
      </c>
      <c r="G135" s="91">
        <v>2306</v>
      </c>
      <c r="H135" s="91">
        <v>1961</v>
      </c>
      <c r="I135" s="91">
        <v>2310</v>
      </c>
      <c r="J135" s="91">
        <v>2462</v>
      </c>
      <c r="K135" s="207">
        <v>9039</v>
      </c>
      <c r="L135" s="91">
        <v>2178</v>
      </c>
      <c r="M135" s="91">
        <v>2809</v>
      </c>
      <c r="N135" s="91">
        <v>3229</v>
      </c>
      <c r="O135" s="91">
        <v>4999</v>
      </c>
      <c r="P135" s="207">
        <v>13215</v>
      </c>
      <c r="Q135" s="91">
        <v>2800</v>
      </c>
      <c r="R135" s="91">
        <v>2949</v>
      </c>
      <c r="S135" s="91">
        <v>2979</v>
      </c>
      <c r="T135" s="91">
        <v>3564</v>
      </c>
      <c r="U135" s="207">
        <v>12292</v>
      </c>
      <c r="V135" s="91">
        <v>3358</v>
      </c>
      <c r="W135" s="91">
        <v>3738</v>
      </c>
      <c r="X135" s="91">
        <v>3951</v>
      </c>
      <c r="Y135" s="91">
        <v>2970</v>
      </c>
      <c r="Z135" s="207">
        <v>14017</v>
      </c>
      <c r="AA135" s="91">
        <f t="shared" si="6"/>
        <v>4408</v>
      </c>
      <c r="AB135" s="91">
        <v>4527</v>
      </c>
      <c r="AC135" s="91">
        <v>4605</v>
      </c>
      <c r="AD135" s="91">
        <v>4947</v>
      </c>
      <c r="AE135" s="207">
        <v>18487</v>
      </c>
      <c r="AF135" s="91">
        <v>4595</v>
      </c>
      <c r="AG135" s="91">
        <v>4902</v>
      </c>
      <c r="AH135" s="91">
        <v>4755</v>
      </c>
      <c r="AI135" s="91">
        <v>5150</v>
      </c>
      <c r="AJ135" s="207">
        <v>19402</v>
      </c>
      <c r="AK135" s="91">
        <v>4776</v>
      </c>
      <c r="AL135" s="91">
        <v>5529</v>
      </c>
      <c r="AM135" s="91">
        <v>4537</v>
      </c>
      <c r="AN135" s="91">
        <v>4833</v>
      </c>
      <c r="AO135" s="207">
        <v>19675</v>
      </c>
      <c r="AP135" s="91">
        <v>4727</v>
      </c>
      <c r="AQ135" s="91">
        <v>4697</v>
      </c>
      <c r="AR135" s="91">
        <v>4740</v>
      </c>
      <c r="AS135" s="91">
        <v>4129</v>
      </c>
      <c r="AT135" s="207">
        <v>18293</v>
      </c>
      <c r="AU135" s="91">
        <v>4249</v>
      </c>
      <c r="AV135" s="91">
        <v>4421</v>
      </c>
      <c r="AW135" s="91">
        <v>4568</v>
      </c>
    </row>
    <row r="136" spans="1:49" ht="12.75">
      <c r="A136" s="186" t="s">
        <v>195</v>
      </c>
      <c r="B136" s="91">
        <v>1251</v>
      </c>
      <c r="C136" s="91">
        <v>1347</v>
      </c>
      <c r="D136" s="91">
        <v>1269</v>
      </c>
      <c r="E136" s="91">
        <v>1427</v>
      </c>
      <c r="F136" s="207">
        <v>5294</v>
      </c>
      <c r="G136" s="91">
        <v>684</v>
      </c>
      <c r="H136" s="91">
        <v>819</v>
      </c>
      <c r="I136" s="91">
        <v>871</v>
      </c>
      <c r="J136" s="91">
        <v>3965</v>
      </c>
      <c r="K136" s="207">
        <v>6339</v>
      </c>
      <c r="L136" s="91">
        <v>2720</v>
      </c>
      <c r="M136" s="91">
        <v>1761</v>
      </c>
      <c r="N136" s="91">
        <v>2062</v>
      </c>
      <c r="O136" s="91">
        <v>2687</v>
      </c>
      <c r="P136" s="207">
        <v>9230</v>
      </c>
      <c r="Q136" s="91">
        <v>2339</v>
      </c>
      <c r="R136" s="91">
        <v>2432</v>
      </c>
      <c r="S136" s="91">
        <v>2797</v>
      </c>
      <c r="T136" s="91">
        <v>3351</v>
      </c>
      <c r="U136" s="207">
        <v>10919</v>
      </c>
      <c r="V136" s="91">
        <v>2659</v>
      </c>
      <c r="W136" s="91">
        <v>2935</v>
      </c>
      <c r="X136" s="91">
        <v>1740</v>
      </c>
      <c r="Y136" s="91">
        <v>2247</v>
      </c>
      <c r="Z136" s="207">
        <v>9581</v>
      </c>
      <c r="AA136" s="91">
        <f t="shared" si="6"/>
        <v>2053</v>
      </c>
      <c r="AB136" s="91">
        <v>2121</v>
      </c>
      <c r="AC136" s="91">
        <v>2572</v>
      </c>
      <c r="AD136" s="91">
        <v>2537</v>
      </c>
      <c r="AE136" s="207">
        <v>9283</v>
      </c>
      <c r="AF136" s="91">
        <v>2456</v>
      </c>
      <c r="AG136" s="91">
        <v>2725</v>
      </c>
      <c r="AH136" s="91">
        <v>2562</v>
      </c>
      <c r="AI136" s="91">
        <v>2338</v>
      </c>
      <c r="AJ136" s="207">
        <v>10081</v>
      </c>
      <c r="AK136" s="91">
        <v>2553</v>
      </c>
      <c r="AL136" s="91">
        <v>2517</v>
      </c>
      <c r="AM136" s="91">
        <v>2630</v>
      </c>
      <c r="AN136" s="91">
        <v>3281</v>
      </c>
      <c r="AO136" s="207">
        <v>10981</v>
      </c>
      <c r="AP136" s="91">
        <v>2821</v>
      </c>
      <c r="AQ136" s="91">
        <v>3063</v>
      </c>
      <c r="AR136" s="91">
        <v>2729</v>
      </c>
      <c r="AS136" s="91">
        <v>8466</v>
      </c>
      <c r="AT136" s="207">
        <v>17079</v>
      </c>
      <c r="AU136" s="91">
        <v>2773</v>
      </c>
      <c r="AV136" s="91">
        <v>2727</v>
      </c>
      <c r="AW136" s="91">
        <v>2799</v>
      </c>
    </row>
    <row r="137" spans="1:49" ht="12.75">
      <c r="A137" s="186" t="s">
        <v>493</v>
      </c>
      <c r="B137" s="91"/>
      <c r="C137" s="91"/>
      <c r="D137" s="91"/>
      <c r="E137" s="91"/>
      <c r="F137" s="207"/>
      <c r="G137" s="91"/>
      <c r="H137" s="91"/>
      <c r="I137" s="91"/>
      <c r="J137" s="91"/>
      <c r="K137" s="207"/>
      <c r="L137" s="91"/>
      <c r="M137" s="91"/>
      <c r="N137" s="91"/>
      <c r="O137" s="91"/>
      <c r="P137" s="207"/>
      <c r="Q137" s="91"/>
      <c r="R137" s="91"/>
      <c r="S137" s="91"/>
      <c r="T137" s="91"/>
      <c r="U137" s="207"/>
      <c r="V137" s="91"/>
      <c r="W137" s="91"/>
      <c r="X137" s="91"/>
      <c r="Y137" s="91"/>
      <c r="Z137" s="207"/>
      <c r="AA137" s="91"/>
      <c r="AB137" s="91"/>
      <c r="AC137" s="91"/>
      <c r="AD137" s="91"/>
      <c r="AE137" s="207"/>
      <c r="AF137" s="91"/>
      <c r="AG137" s="91"/>
      <c r="AH137" s="91"/>
      <c r="AI137" s="91"/>
      <c r="AJ137" s="207"/>
      <c r="AK137" s="91"/>
      <c r="AL137" s="91"/>
      <c r="AM137" s="91"/>
      <c r="AN137" s="91"/>
      <c r="AO137" s="207"/>
      <c r="AP137" s="91"/>
      <c r="AQ137" s="91"/>
      <c r="AR137" s="91"/>
      <c r="AS137" s="91"/>
      <c r="AT137" s="207"/>
      <c r="AU137" s="91">
        <v>-824</v>
      </c>
      <c r="AV137" s="91">
        <v>-1342</v>
      </c>
      <c r="AW137" s="91">
        <v>-622</v>
      </c>
    </row>
    <row r="138" spans="1:49" s="119" customFormat="1" ht="12.75">
      <c r="A138" s="188" t="s">
        <v>205</v>
      </c>
      <c r="B138" s="99">
        <v>17585</v>
      </c>
      <c r="C138" s="99">
        <v>16444</v>
      </c>
      <c r="D138" s="99">
        <v>18242</v>
      </c>
      <c r="E138" s="99">
        <v>23055</v>
      </c>
      <c r="F138" s="208">
        <v>75326</v>
      </c>
      <c r="G138" s="99">
        <v>16326</v>
      </c>
      <c r="H138" s="99">
        <v>16749</v>
      </c>
      <c r="I138" s="99">
        <v>16525</v>
      </c>
      <c r="J138" s="99">
        <v>22008</v>
      </c>
      <c r="K138" s="208">
        <v>71608</v>
      </c>
      <c r="L138" s="99">
        <v>20177</v>
      </c>
      <c r="M138" s="99">
        <v>22917</v>
      </c>
      <c r="N138" s="99">
        <v>24136</v>
      </c>
      <c r="O138" s="99">
        <v>28220</v>
      </c>
      <c r="P138" s="208">
        <v>95450</v>
      </c>
      <c r="Q138" s="99">
        <v>24789</v>
      </c>
      <c r="R138" s="99">
        <v>24983</v>
      </c>
      <c r="S138" s="99">
        <v>24738</v>
      </c>
      <c r="T138" s="99">
        <v>34049</v>
      </c>
      <c r="U138" s="208">
        <v>108559</v>
      </c>
      <c r="V138" s="99">
        <v>26887</v>
      </c>
      <c r="W138" s="99">
        <v>29196</v>
      </c>
      <c r="X138" s="99">
        <v>26501</v>
      </c>
      <c r="Y138" s="99">
        <v>40916</v>
      </c>
      <c r="Z138" s="208">
        <v>123500</v>
      </c>
      <c r="AA138" s="99">
        <f t="shared" si="6"/>
        <v>31853</v>
      </c>
      <c r="AB138" s="99">
        <v>32602</v>
      </c>
      <c r="AC138" s="99">
        <v>32369</v>
      </c>
      <c r="AD138" s="99">
        <v>36003</v>
      </c>
      <c r="AE138" s="208">
        <v>132827</v>
      </c>
      <c r="AF138" s="99">
        <v>34078</v>
      </c>
      <c r="AG138" s="99">
        <v>32036</v>
      </c>
      <c r="AH138" s="99">
        <v>38816</v>
      </c>
      <c r="AI138" s="99">
        <v>35608</v>
      </c>
      <c r="AJ138" s="208">
        <v>140538</v>
      </c>
      <c r="AK138" s="99">
        <v>34323</v>
      </c>
      <c r="AL138" s="99">
        <f>SUM(AL132:AL136)</f>
        <v>34152</v>
      </c>
      <c r="AM138" s="99">
        <v>38513</v>
      </c>
      <c r="AN138" s="99">
        <v>44940</v>
      </c>
      <c r="AO138" s="208">
        <v>151928</v>
      </c>
      <c r="AP138" s="99">
        <v>40223</v>
      </c>
      <c r="AQ138" s="99">
        <v>45180</v>
      </c>
      <c r="AR138" s="99">
        <v>39465</v>
      </c>
      <c r="AS138" s="91">
        <f>SUM(AS132:AS136)</f>
        <v>41232</v>
      </c>
      <c r="AT138" s="208">
        <f>SUM(AT132:AT136)</f>
        <v>166100</v>
      </c>
      <c r="AU138" s="99">
        <v>42701</v>
      </c>
      <c r="AV138" s="99">
        <v>42234</v>
      </c>
      <c r="AW138" s="99">
        <v>40900</v>
      </c>
    </row>
    <row r="139" spans="1:49" ht="12.75">
      <c r="A139" s="128"/>
      <c r="B139" s="119"/>
      <c r="C139" s="119"/>
      <c r="D139" s="119"/>
      <c r="E139" s="119"/>
      <c r="F139" s="119"/>
      <c r="G139" s="119"/>
      <c r="H139" s="119"/>
      <c r="I139" s="119"/>
      <c r="J139" s="119"/>
      <c r="K139" s="119"/>
      <c r="L139" s="119"/>
      <c r="M139" s="119"/>
      <c r="N139" s="119"/>
      <c r="O139" s="119"/>
      <c r="P139" s="119"/>
      <c r="Q139" s="119"/>
      <c r="R139" s="119"/>
      <c r="S139" s="119"/>
      <c r="T139" s="119"/>
      <c r="U139" s="119"/>
      <c r="V139" s="119"/>
      <c r="W139" s="119"/>
      <c r="X139" s="119"/>
      <c r="Y139" s="119"/>
      <c r="Z139" s="119"/>
      <c r="AA139" s="119"/>
      <c r="AB139" s="119"/>
      <c r="AC139" s="119"/>
      <c r="AD139" s="119"/>
      <c r="AE139" s="119"/>
      <c r="AF139" s="119"/>
      <c r="AG139" s="119"/>
      <c r="AH139" s="119"/>
      <c r="AI139" s="119"/>
      <c r="AJ139" s="119"/>
      <c r="AK139" s="119"/>
      <c r="AL139" s="119"/>
      <c r="AP139" s="119"/>
      <c r="AQ139" s="119"/>
      <c r="AU139" s="119"/>
      <c r="AV139" s="119"/>
      <c r="AW139" s="119"/>
    </row>
    <row r="140" ht="12" customHeight="1"/>
    <row r="141" spans="1:49" ht="12.75">
      <c r="A141" s="183" t="s">
        <v>417</v>
      </c>
      <c r="B141" s="184" t="s">
        <v>0</v>
      </c>
      <c r="C141" s="184" t="s">
        <v>1</v>
      </c>
      <c r="D141" s="184" t="s">
        <v>2</v>
      </c>
      <c r="E141" s="184" t="s">
        <v>3</v>
      </c>
      <c r="F141" s="184" t="s">
        <v>4</v>
      </c>
      <c r="G141" s="184" t="s">
        <v>10</v>
      </c>
      <c r="H141" s="184" t="s">
        <v>11</v>
      </c>
      <c r="I141" s="184" t="s">
        <v>12</v>
      </c>
      <c r="J141" s="184" t="s">
        <v>13</v>
      </c>
      <c r="K141" s="184" t="s">
        <v>14</v>
      </c>
      <c r="L141" s="184" t="s">
        <v>15</v>
      </c>
      <c r="M141" s="184" t="s">
        <v>16</v>
      </c>
      <c r="N141" s="184" t="s">
        <v>17</v>
      </c>
      <c r="O141" s="184" t="s">
        <v>18</v>
      </c>
      <c r="P141" s="184" t="s">
        <v>19</v>
      </c>
      <c r="Q141" s="184" t="s">
        <v>20</v>
      </c>
      <c r="R141" s="184" t="s">
        <v>21</v>
      </c>
      <c r="S141" s="184" t="s">
        <v>22</v>
      </c>
      <c r="T141" s="184" t="s">
        <v>23</v>
      </c>
      <c r="U141" s="184" t="s">
        <v>24</v>
      </c>
      <c r="V141" s="184" t="s">
        <v>25</v>
      </c>
      <c r="W141" s="184" t="s">
        <v>26</v>
      </c>
      <c r="X141" s="184" t="s">
        <v>27</v>
      </c>
      <c r="Y141" s="184" t="s">
        <v>28</v>
      </c>
      <c r="Z141" s="184" t="s">
        <v>29</v>
      </c>
      <c r="AA141" s="184" t="s">
        <v>30</v>
      </c>
      <c r="AB141" s="184" t="s">
        <v>31</v>
      </c>
      <c r="AC141" s="184" t="s">
        <v>32</v>
      </c>
      <c r="AD141" s="184" t="s">
        <v>275</v>
      </c>
      <c r="AE141" s="184" t="s">
        <v>276</v>
      </c>
      <c r="AF141" s="184" t="s">
        <v>278</v>
      </c>
      <c r="AG141" s="184" t="s">
        <v>280</v>
      </c>
      <c r="AH141" s="184" t="s">
        <v>287</v>
      </c>
      <c r="AI141" s="191" t="s">
        <v>289</v>
      </c>
      <c r="AJ141" s="191" t="s">
        <v>290</v>
      </c>
      <c r="AK141" s="191" t="s">
        <v>299</v>
      </c>
      <c r="AL141" s="191" t="s">
        <v>300</v>
      </c>
      <c r="AM141" s="191" t="s">
        <v>301</v>
      </c>
      <c r="AN141" s="191" t="s">
        <v>302</v>
      </c>
      <c r="AO141" s="191" t="s">
        <v>303</v>
      </c>
      <c r="AP141" s="191" t="s">
        <v>341</v>
      </c>
      <c r="AQ141" s="191" t="s">
        <v>342</v>
      </c>
      <c r="AR141" s="191" t="s">
        <v>343</v>
      </c>
      <c r="AS141" s="191" t="s">
        <v>344</v>
      </c>
      <c r="AT141" s="191" t="s">
        <v>345</v>
      </c>
      <c r="AU141" s="191" t="s">
        <v>491</v>
      </c>
      <c r="AV141" s="191" t="s">
        <v>494</v>
      </c>
      <c r="AW141" s="191" t="s">
        <v>496</v>
      </c>
    </row>
    <row r="142" spans="1:49" ht="12.75">
      <c r="A142" s="128"/>
      <c r="B142" s="129"/>
      <c r="C142" s="129"/>
      <c r="D142" s="129"/>
      <c r="E142" s="129"/>
      <c r="F142" s="129"/>
      <c r="G142" s="129"/>
      <c r="H142" s="129"/>
      <c r="I142" s="129"/>
      <c r="J142" s="129"/>
      <c r="K142" s="129"/>
      <c r="L142" s="129"/>
      <c r="M142" s="129"/>
      <c r="N142" s="129"/>
      <c r="O142" s="129"/>
      <c r="P142" s="129"/>
      <c r="Q142" s="129"/>
      <c r="R142" s="129"/>
      <c r="S142" s="129"/>
      <c r="T142" s="129"/>
      <c r="U142" s="129"/>
      <c r="V142" s="129"/>
      <c r="W142" s="129"/>
      <c r="X142" s="129"/>
      <c r="Y142" s="129"/>
      <c r="Z142" s="129"/>
      <c r="AA142" s="129"/>
      <c r="AB142" s="129"/>
      <c r="AC142" s="129"/>
      <c r="AD142" s="129"/>
      <c r="AE142" s="129"/>
      <c r="AF142" s="129"/>
      <c r="AG142" s="129"/>
      <c r="AH142" s="129"/>
      <c r="AI142" s="130"/>
      <c r="AJ142" s="130"/>
      <c r="AK142" s="130"/>
      <c r="AL142" s="130"/>
      <c r="AM142" s="130"/>
      <c r="AN142" s="130"/>
      <c r="AO142" s="130"/>
      <c r="AP142" s="130"/>
      <c r="AQ142" s="130"/>
      <c r="AR142" s="130"/>
      <c r="AS142" s="130"/>
      <c r="AT142" s="130"/>
      <c r="AU142" s="130"/>
      <c r="AV142" s="130"/>
      <c r="AW142" s="130"/>
    </row>
    <row r="143" spans="1:49" ht="12.75">
      <c r="A143" s="186" t="s">
        <v>192</v>
      </c>
      <c r="B143" s="91">
        <v>26352</v>
      </c>
      <c r="C143" s="91">
        <v>21135</v>
      </c>
      <c r="D143" s="91">
        <v>17969</v>
      </c>
      <c r="E143" s="91">
        <v>21655</v>
      </c>
      <c r="F143" s="207">
        <v>87111</v>
      </c>
      <c r="G143" s="91">
        <v>20715</v>
      </c>
      <c r="H143" s="91">
        <v>16601</v>
      </c>
      <c r="I143" s="91">
        <v>14386</v>
      </c>
      <c r="J143" s="91">
        <v>17429</v>
      </c>
      <c r="K143" s="207">
        <v>69131</v>
      </c>
      <c r="L143" s="91">
        <v>23816</v>
      </c>
      <c r="M143" s="91">
        <v>15771</v>
      </c>
      <c r="N143" s="91">
        <v>13131</v>
      </c>
      <c r="O143" s="91">
        <v>11824</v>
      </c>
      <c r="P143" s="207">
        <v>64542</v>
      </c>
      <c r="Q143" s="91">
        <v>17554</v>
      </c>
      <c r="R143" s="91">
        <v>18692</v>
      </c>
      <c r="S143" s="91">
        <v>24717</v>
      </c>
      <c r="T143" s="91">
        <v>15785</v>
      </c>
      <c r="U143" s="207">
        <v>76748</v>
      </c>
      <c r="V143" s="91">
        <v>23436</v>
      </c>
      <c r="W143" s="91">
        <v>30589</v>
      </c>
      <c r="X143" s="91">
        <v>38262</v>
      </c>
      <c r="Y143" s="91">
        <v>44737</v>
      </c>
      <c r="Z143" s="207">
        <v>137024</v>
      </c>
      <c r="AA143" s="91">
        <f>AE143-AD143-AC143-AB143</f>
        <v>45585</v>
      </c>
      <c r="AB143" s="91">
        <v>41681</v>
      </c>
      <c r="AC143" s="91">
        <v>42583</v>
      </c>
      <c r="AD143" s="91">
        <v>26705</v>
      </c>
      <c r="AE143" s="207">
        <v>156554</v>
      </c>
      <c r="AF143" s="91">
        <v>26865</v>
      </c>
      <c r="AG143" s="91">
        <v>30151</v>
      </c>
      <c r="AH143" s="91">
        <v>34143</v>
      </c>
      <c r="AI143" s="91">
        <v>28109</v>
      </c>
      <c r="AJ143" s="207">
        <v>119268</v>
      </c>
      <c r="AK143" s="91">
        <v>96375</v>
      </c>
      <c r="AL143" s="91">
        <v>37160</v>
      </c>
      <c r="AM143" s="91">
        <v>43415</v>
      </c>
      <c r="AN143" s="91">
        <v>50960</v>
      </c>
      <c r="AO143" s="207">
        <v>227910</v>
      </c>
      <c r="AP143" s="91">
        <v>56337</v>
      </c>
      <c r="AQ143" s="91">
        <v>28095</v>
      </c>
      <c r="AR143" s="91">
        <v>27889</v>
      </c>
      <c r="AS143" s="91">
        <v>31503</v>
      </c>
      <c r="AT143" s="207">
        <v>143824</v>
      </c>
      <c r="AU143" s="91">
        <v>34784</v>
      </c>
      <c r="AV143" s="91">
        <v>3925</v>
      </c>
      <c r="AW143" s="91">
        <v>46529</v>
      </c>
    </row>
    <row r="144" spans="1:49" ht="12.75">
      <c r="A144" s="186" t="s">
        <v>193</v>
      </c>
      <c r="B144" s="91">
        <v>22218</v>
      </c>
      <c r="C144" s="91">
        <v>25826</v>
      </c>
      <c r="D144" s="91">
        <v>24587</v>
      </c>
      <c r="E144" s="91">
        <v>23952</v>
      </c>
      <c r="F144" s="207">
        <v>96583</v>
      </c>
      <c r="G144" s="91">
        <v>9997</v>
      </c>
      <c r="H144" s="91">
        <v>27801</v>
      </c>
      <c r="I144" s="91">
        <v>18345</v>
      </c>
      <c r="J144" s="91">
        <v>8391</v>
      </c>
      <c r="K144" s="207">
        <v>64534</v>
      </c>
      <c r="L144" s="91">
        <v>19919</v>
      </c>
      <c r="M144" s="91">
        <v>23269</v>
      </c>
      <c r="N144" s="91">
        <v>32782</v>
      </c>
      <c r="O144" s="91">
        <v>32694</v>
      </c>
      <c r="P144" s="207">
        <v>108664</v>
      </c>
      <c r="Q144" s="91">
        <v>35395</v>
      </c>
      <c r="R144" s="91">
        <v>45334</v>
      </c>
      <c r="S144" s="91">
        <v>70847</v>
      </c>
      <c r="T144" s="91">
        <v>63499</v>
      </c>
      <c r="U144" s="207">
        <v>215075</v>
      </c>
      <c r="V144" s="91">
        <v>50578</v>
      </c>
      <c r="W144" s="91">
        <v>64669</v>
      </c>
      <c r="X144" s="91">
        <v>64432</v>
      </c>
      <c r="Y144" s="91">
        <v>58715</v>
      </c>
      <c r="Z144" s="207">
        <v>238394</v>
      </c>
      <c r="AA144" s="91">
        <f aca="true" t="shared" si="7" ref="AA144:AA149">AE144-AD144-AC144-AB144</f>
        <v>40330</v>
      </c>
      <c r="AB144" s="91">
        <v>84487</v>
      </c>
      <c r="AC144" s="91">
        <v>74565</v>
      </c>
      <c r="AD144" s="91">
        <v>31842</v>
      </c>
      <c r="AE144" s="207">
        <v>231224</v>
      </c>
      <c r="AF144" s="91">
        <v>43911</v>
      </c>
      <c r="AG144" s="91">
        <v>74577</v>
      </c>
      <c r="AH144" s="91">
        <v>63004</v>
      </c>
      <c r="AI144" s="91">
        <v>53652</v>
      </c>
      <c r="AJ144" s="207">
        <v>235144</v>
      </c>
      <c r="AK144" s="91">
        <v>57846</v>
      </c>
      <c r="AL144" s="91">
        <v>86259</v>
      </c>
      <c r="AM144" s="91">
        <v>22885</v>
      </c>
      <c r="AN144" s="91">
        <v>-20007</v>
      </c>
      <c r="AO144" s="207">
        <v>146983</v>
      </c>
      <c r="AP144" s="91">
        <v>24551</v>
      </c>
      <c r="AQ144" s="91">
        <v>63198</v>
      </c>
      <c r="AR144" s="91">
        <v>25113</v>
      </c>
      <c r="AS144" s="91">
        <v>18710</v>
      </c>
      <c r="AT144" s="207">
        <v>131572</v>
      </c>
      <c r="AU144" s="91">
        <v>29480</v>
      </c>
      <c r="AV144" s="91">
        <v>42312</v>
      </c>
      <c r="AW144" s="91">
        <v>49304</v>
      </c>
    </row>
    <row r="145" spans="1:49" ht="12.75">
      <c r="A145" s="186" t="s">
        <v>467</v>
      </c>
      <c r="B145" s="91">
        <v>-38697</v>
      </c>
      <c r="C145" s="91">
        <v>-36363</v>
      </c>
      <c r="D145" s="91">
        <v>-21810</v>
      </c>
      <c r="E145" s="91">
        <v>-12207</v>
      </c>
      <c r="F145" s="207">
        <v>-109077</v>
      </c>
      <c r="G145" s="91">
        <v>-3994</v>
      </c>
      <c r="H145" s="91">
        <v>5580</v>
      </c>
      <c r="I145" s="91">
        <v>7438</v>
      </c>
      <c r="J145" s="91">
        <v>2441</v>
      </c>
      <c r="K145" s="207">
        <v>11465</v>
      </c>
      <c r="L145" s="91">
        <v>667</v>
      </c>
      <c r="M145" s="91">
        <v>-6970</v>
      </c>
      <c r="N145" s="91">
        <v>18225</v>
      </c>
      <c r="O145" s="91">
        <v>6532</v>
      </c>
      <c r="P145" s="207">
        <v>18454</v>
      </c>
      <c r="Q145" s="91">
        <v>23224</v>
      </c>
      <c r="R145" s="91">
        <v>13677</v>
      </c>
      <c r="S145" s="91">
        <v>14247</v>
      </c>
      <c r="T145" s="91">
        <v>20287</v>
      </c>
      <c r="U145" s="207">
        <v>71435</v>
      </c>
      <c r="V145" s="91">
        <v>32004</v>
      </c>
      <c r="W145" s="91">
        <v>13558</v>
      </c>
      <c r="X145" s="91">
        <v>11482</v>
      </c>
      <c r="Y145" s="91">
        <v>216</v>
      </c>
      <c r="Z145" s="207">
        <v>57260</v>
      </c>
      <c r="AA145" s="91">
        <f t="shared" si="7"/>
        <v>88141</v>
      </c>
      <c r="AB145" s="91">
        <v>11023</v>
      </c>
      <c r="AC145" s="91">
        <v>7101</v>
      </c>
      <c r="AD145" s="91">
        <v>10102</v>
      </c>
      <c r="AE145" s="207">
        <v>116367</v>
      </c>
      <c r="AF145" s="91">
        <v>14467</v>
      </c>
      <c r="AG145" s="91">
        <v>10069</v>
      </c>
      <c r="AH145" s="91">
        <v>10208</v>
      </c>
      <c r="AI145" s="91">
        <v>11441</v>
      </c>
      <c r="AJ145" s="207">
        <v>46185</v>
      </c>
      <c r="AK145" s="91">
        <v>13370</v>
      </c>
      <c r="AL145" s="91">
        <v>10799</v>
      </c>
      <c r="AM145" s="91">
        <v>10432</v>
      </c>
      <c r="AN145" s="91">
        <v>13760</v>
      </c>
      <c r="AO145" s="207">
        <v>48361</v>
      </c>
      <c r="AP145" s="91">
        <v>20715</v>
      </c>
      <c r="AQ145" s="91">
        <v>14182</v>
      </c>
      <c r="AR145" s="91">
        <v>19395</v>
      </c>
      <c r="AS145" s="91">
        <v>21145</v>
      </c>
      <c r="AT145" s="207">
        <v>75437</v>
      </c>
      <c r="AU145" s="91">
        <v>30223</v>
      </c>
      <c r="AV145" s="91">
        <v>26077</v>
      </c>
      <c r="AW145" s="91">
        <v>10405</v>
      </c>
    </row>
    <row r="146" spans="1:49" ht="12.75">
      <c r="A146" s="186" t="s">
        <v>60</v>
      </c>
      <c r="B146" s="91">
        <v>6288</v>
      </c>
      <c r="C146" s="91">
        <v>353</v>
      </c>
      <c r="D146" s="91">
        <v>4339</v>
      </c>
      <c r="E146" s="91">
        <v>4550</v>
      </c>
      <c r="F146" s="207">
        <v>15530</v>
      </c>
      <c r="G146" s="91">
        <v>2544</v>
      </c>
      <c r="H146" s="91">
        <v>4905</v>
      </c>
      <c r="I146" s="91">
        <v>5628</v>
      </c>
      <c r="J146" s="91">
        <v>-930</v>
      </c>
      <c r="K146" s="207">
        <v>12147</v>
      </c>
      <c r="L146" s="91">
        <v>3445</v>
      </c>
      <c r="M146" s="91">
        <v>6363</v>
      </c>
      <c r="N146" s="91">
        <v>-1523</v>
      </c>
      <c r="O146" s="91">
        <v>6217</v>
      </c>
      <c r="P146" s="207">
        <v>14502</v>
      </c>
      <c r="Q146" s="91">
        <v>6556</v>
      </c>
      <c r="R146" s="91">
        <v>6325</v>
      </c>
      <c r="S146" s="91">
        <v>6878</v>
      </c>
      <c r="T146" s="91">
        <v>11334</v>
      </c>
      <c r="U146" s="207">
        <v>31093</v>
      </c>
      <c r="V146" s="91">
        <v>12991</v>
      </c>
      <c r="W146" s="91">
        <v>7422</v>
      </c>
      <c r="X146" s="91">
        <v>4117</v>
      </c>
      <c r="Y146" s="91">
        <v>8601</v>
      </c>
      <c r="Z146" s="207">
        <v>33131</v>
      </c>
      <c r="AA146" s="91">
        <f t="shared" si="7"/>
        <v>8061</v>
      </c>
      <c r="AB146" s="91">
        <v>8446</v>
      </c>
      <c r="AC146" s="91">
        <v>10068</v>
      </c>
      <c r="AD146" s="91">
        <v>15197</v>
      </c>
      <c r="AE146" s="207">
        <v>41772</v>
      </c>
      <c r="AF146" s="91">
        <v>17225</v>
      </c>
      <c r="AG146" s="91">
        <v>17090</v>
      </c>
      <c r="AH146" s="91">
        <v>16695</v>
      </c>
      <c r="AI146" s="91">
        <v>9284</v>
      </c>
      <c r="AJ146" s="207">
        <v>60294</v>
      </c>
      <c r="AK146" s="91">
        <v>7414</v>
      </c>
      <c r="AL146" s="91">
        <v>-8214</v>
      </c>
      <c r="AM146" s="91">
        <v>4347</v>
      </c>
      <c r="AN146" s="91">
        <v>8585</v>
      </c>
      <c r="AO146" s="207">
        <v>12132</v>
      </c>
      <c r="AP146" s="91">
        <v>1016</v>
      </c>
      <c r="AQ146" s="91">
        <v>-4638</v>
      </c>
      <c r="AR146" s="91">
        <v>6117</v>
      </c>
      <c r="AS146" s="91">
        <v>547</v>
      </c>
      <c r="AT146" s="207">
        <v>3042</v>
      </c>
      <c r="AU146" s="91">
        <v>2079</v>
      </c>
      <c r="AV146" s="91">
        <v>5997</v>
      </c>
      <c r="AW146" s="91">
        <v>10614</v>
      </c>
    </row>
    <row r="147" spans="1:49" ht="12.75">
      <c r="A147" s="186" t="s">
        <v>195</v>
      </c>
      <c r="B147" s="91">
        <v>-1483</v>
      </c>
      <c r="C147" s="91">
        <v>-4294</v>
      </c>
      <c r="D147" s="91">
        <v>-6238</v>
      </c>
      <c r="E147" s="91">
        <v>-7548</v>
      </c>
      <c r="F147" s="207">
        <v>-19563</v>
      </c>
      <c r="G147" s="91">
        <v>-4296</v>
      </c>
      <c r="H147" s="91">
        <v>-5619</v>
      </c>
      <c r="I147" s="91">
        <v>-7077</v>
      </c>
      <c r="J147" s="91">
        <v>-11818</v>
      </c>
      <c r="K147" s="207">
        <v>-28810</v>
      </c>
      <c r="L147" s="91">
        <v>-2873</v>
      </c>
      <c r="M147" s="91">
        <v>-9838</v>
      </c>
      <c r="N147" s="91">
        <v>-6829</v>
      </c>
      <c r="O147" s="91">
        <v>-6595</v>
      </c>
      <c r="P147" s="207">
        <v>-26135</v>
      </c>
      <c r="Q147" s="91">
        <v>-3283</v>
      </c>
      <c r="R147" s="91">
        <v>-8019</v>
      </c>
      <c r="S147" s="91">
        <v>-5650</v>
      </c>
      <c r="T147" s="91">
        <v>-24106</v>
      </c>
      <c r="U147" s="207">
        <v>-41058</v>
      </c>
      <c r="V147" s="91">
        <v>-9986</v>
      </c>
      <c r="W147" s="91">
        <v>-5059</v>
      </c>
      <c r="X147" s="91">
        <v>-10971</v>
      </c>
      <c r="Y147" s="91">
        <v>-6191</v>
      </c>
      <c r="Z147" s="207">
        <v>-32207</v>
      </c>
      <c r="AA147" s="91">
        <f t="shared" si="7"/>
        <v>-9441</v>
      </c>
      <c r="AB147" s="91">
        <v>-11805</v>
      </c>
      <c r="AC147" s="91">
        <v>-7415</v>
      </c>
      <c r="AD147" s="91">
        <v>-7146</v>
      </c>
      <c r="AE147" s="207">
        <v>-35807</v>
      </c>
      <c r="AF147" s="91">
        <v>8131</v>
      </c>
      <c r="AG147" s="91">
        <v>-6414</v>
      </c>
      <c r="AH147" s="91">
        <v>11307</v>
      </c>
      <c r="AI147" s="91">
        <v>23503</v>
      </c>
      <c r="AJ147" s="207">
        <v>36527</v>
      </c>
      <c r="AK147" s="91">
        <v>-6592</v>
      </c>
      <c r="AL147" s="91">
        <v>-2588</v>
      </c>
      <c r="AM147" s="91">
        <v>-11698</v>
      </c>
      <c r="AN147" s="91">
        <v>-6394</v>
      </c>
      <c r="AO147" s="207">
        <v>-27272</v>
      </c>
      <c r="AP147" s="91">
        <v>11338</v>
      </c>
      <c r="AQ147" s="91">
        <v>-3135</v>
      </c>
      <c r="AR147" s="91">
        <v>-5469</v>
      </c>
      <c r="AS147" s="91">
        <v>-8815</v>
      </c>
      <c r="AT147" s="207">
        <v>-6081</v>
      </c>
      <c r="AU147" s="91">
        <v>-2008</v>
      </c>
      <c r="AV147" s="91">
        <v>4678</v>
      </c>
      <c r="AW147" s="91">
        <v>-12331</v>
      </c>
    </row>
    <row r="148" spans="1:49" ht="14.25">
      <c r="A148" s="186" t="s">
        <v>331</v>
      </c>
      <c r="B148" s="91">
        <v>5956</v>
      </c>
      <c r="C148" s="91">
        <v>-4048</v>
      </c>
      <c r="D148" s="91">
        <v>-7774</v>
      </c>
      <c r="E148" s="91">
        <v>7431</v>
      </c>
      <c r="F148" s="207">
        <v>1565</v>
      </c>
      <c r="G148" s="91">
        <v>3546</v>
      </c>
      <c r="H148" s="91">
        <v>-3544</v>
      </c>
      <c r="I148" s="91">
        <v>-5374</v>
      </c>
      <c r="J148" s="91">
        <v>5682</v>
      </c>
      <c r="K148" s="207">
        <v>310</v>
      </c>
      <c r="L148" s="91">
        <v>3350</v>
      </c>
      <c r="M148" s="91">
        <v>-5386</v>
      </c>
      <c r="N148" s="91">
        <v>-3021</v>
      </c>
      <c r="O148" s="91">
        <v>3551</v>
      </c>
      <c r="P148" s="207">
        <v>-1506</v>
      </c>
      <c r="Q148" s="91">
        <v>7164</v>
      </c>
      <c r="R148" s="91">
        <v>-3342</v>
      </c>
      <c r="S148" s="91">
        <v>-4658</v>
      </c>
      <c r="T148" s="91">
        <v>4873</v>
      </c>
      <c r="U148" s="207">
        <v>4037</v>
      </c>
      <c r="V148" s="91">
        <v>10284</v>
      </c>
      <c r="W148" s="91">
        <v>-4558</v>
      </c>
      <c r="X148" s="91">
        <v>-10960</v>
      </c>
      <c r="Y148" s="91">
        <v>-432</v>
      </c>
      <c r="Z148" s="207">
        <v>-5666</v>
      </c>
      <c r="AA148" s="91">
        <f t="shared" si="7"/>
        <v>14344</v>
      </c>
      <c r="AB148" s="91">
        <v>1096</v>
      </c>
      <c r="AC148" s="91">
        <v>221</v>
      </c>
      <c r="AD148" s="91">
        <v>1869</v>
      </c>
      <c r="AE148" s="207">
        <v>17530</v>
      </c>
      <c r="AF148" s="91">
        <v>-1421</v>
      </c>
      <c r="AG148" s="91">
        <v>-1899</v>
      </c>
      <c r="AH148" s="91">
        <v>-576</v>
      </c>
      <c r="AI148" s="91">
        <v>2521</v>
      </c>
      <c r="AJ148" s="207">
        <v>-1375</v>
      </c>
      <c r="AK148" s="91">
        <v>-66789</v>
      </c>
      <c r="AL148" s="91">
        <v>-171</v>
      </c>
      <c r="AM148" s="91">
        <v>5774</v>
      </c>
      <c r="AN148" s="91">
        <v>4412</v>
      </c>
      <c r="AO148" s="207">
        <v>-56774</v>
      </c>
      <c r="AP148" s="91">
        <v>-6325</v>
      </c>
      <c r="AQ148" s="91">
        <v>9352</v>
      </c>
      <c r="AR148" s="91">
        <v>2793</v>
      </c>
      <c r="AS148" s="91">
        <v>-382</v>
      </c>
      <c r="AT148" s="208">
        <v>5438</v>
      </c>
      <c r="AU148" s="91">
        <v>-1737</v>
      </c>
      <c r="AV148" s="91">
        <v>-461</v>
      </c>
      <c r="AW148" s="91">
        <v>1639</v>
      </c>
    </row>
    <row r="149" spans="1:49" ht="12.75">
      <c r="A149" s="188" t="s">
        <v>205</v>
      </c>
      <c r="B149" s="99">
        <v>20634</v>
      </c>
      <c r="C149" s="99">
        <v>2609</v>
      </c>
      <c r="D149" s="99">
        <v>11073</v>
      </c>
      <c r="E149" s="99">
        <v>37833</v>
      </c>
      <c r="F149" s="208">
        <v>72149</v>
      </c>
      <c r="G149" s="99">
        <v>28512</v>
      </c>
      <c r="H149" s="99">
        <v>45724</v>
      </c>
      <c r="I149" s="99">
        <v>33346</v>
      </c>
      <c r="J149" s="99">
        <v>21195</v>
      </c>
      <c r="K149" s="208">
        <v>128777</v>
      </c>
      <c r="L149" s="99">
        <v>48324</v>
      </c>
      <c r="M149" s="99">
        <v>23209</v>
      </c>
      <c r="N149" s="99">
        <v>52765</v>
      </c>
      <c r="O149" s="99">
        <v>54223</v>
      </c>
      <c r="P149" s="208">
        <v>178521</v>
      </c>
      <c r="Q149" s="99">
        <v>86610</v>
      </c>
      <c r="R149" s="99">
        <v>72667</v>
      </c>
      <c r="S149" s="99">
        <v>106381</v>
      </c>
      <c r="T149" s="99">
        <v>91672</v>
      </c>
      <c r="U149" s="208">
        <v>357330</v>
      </c>
      <c r="V149" s="99">
        <v>119307</v>
      </c>
      <c r="W149" s="99">
        <v>106621</v>
      </c>
      <c r="X149" s="99">
        <v>96362</v>
      </c>
      <c r="Y149" s="99">
        <v>105646</v>
      </c>
      <c r="Z149" s="208">
        <v>427936</v>
      </c>
      <c r="AA149" s="99">
        <f t="shared" si="7"/>
        <v>187020</v>
      </c>
      <c r="AB149" s="99">
        <v>134928</v>
      </c>
      <c r="AC149" s="99">
        <v>127123</v>
      </c>
      <c r="AD149" s="99">
        <v>78569</v>
      </c>
      <c r="AE149" s="208">
        <v>527640</v>
      </c>
      <c r="AF149" s="99">
        <v>109178</v>
      </c>
      <c r="AG149" s="99">
        <v>123574</v>
      </c>
      <c r="AH149" s="99">
        <v>134781</v>
      </c>
      <c r="AI149" s="99">
        <v>128510</v>
      </c>
      <c r="AJ149" s="208">
        <v>496043</v>
      </c>
      <c r="AK149" s="99">
        <v>101624</v>
      </c>
      <c r="AL149" s="99">
        <f>SUM(AL143:AL148)</f>
        <v>123245</v>
      </c>
      <c r="AM149" s="99">
        <v>75155</v>
      </c>
      <c r="AN149" s="99">
        <v>51316</v>
      </c>
      <c r="AO149" s="208">
        <v>351340</v>
      </c>
      <c r="AP149" s="99">
        <v>107632</v>
      </c>
      <c r="AQ149" s="99">
        <v>124026</v>
      </c>
      <c r="AR149" s="99">
        <v>75838</v>
      </c>
      <c r="AS149" s="99">
        <v>62708</v>
      </c>
      <c r="AT149" s="208">
        <v>353232</v>
      </c>
      <c r="AU149" s="99">
        <v>92821</v>
      </c>
      <c r="AV149" s="99">
        <v>82528</v>
      </c>
      <c r="AW149" s="99">
        <v>106160</v>
      </c>
    </row>
    <row r="150" spans="1:36" ht="12.75">
      <c r="A150" s="128"/>
      <c r="B150" s="119"/>
      <c r="C150" s="119"/>
      <c r="D150" s="119"/>
      <c r="E150" s="119"/>
      <c r="F150" s="119"/>
      <c r="G150" s="119"/>
      <c r="H150" s="119"/>
      <c r="I150" s="119"/>
      <c r="J150" s="119"/>
      <c r="K150" s="119"/>
      <c r="L150" s="119"/>
      <c r="M150" s="119"/>
      <c r="N150" s="119"/>
      <c r="O150" s="119"/>
      <c r="P150" s="119"/>
      <c r="Q150" s="119"/>
      <c r="R150" s="119"/>
      <c r="S150" s="119"/>
      <c r="T150" s="119"/>
      <c r="U150" s="119"/>
      <c r="V150" s="119"/>
      <c r="W150" s="119"/>
      <c r="X150" s="119"/>
      <c r="Y150" s="119"/>
      <c r="Z150" s="119"/>
      <c r="AA150" s="119"/>
      <c r="AB150" s="119"/>
      <c r="AC150" s="119"/>
      <c r="AD150" s="119"/>
      <c r="AE150" s="119"/>
      <c r="AF150" s="119"/>
      <c r="AG150" s="119"/>
      <c r="AH150" s="119"/>
      <c r="AI150" s="119"/>
      <c r="AJ150" s="119"/>
    </row>
    <row r="151" ht="12.75"/>
    <row r="152" spans="1:49" ht="12.75">
      <c r="A152" s="183" t="s">
        <v>418</v>
      </c>
      <c r="B152" s="189">
        <v>36981</v>
      </c>
      <c r="C152" s="189">
        <v>37072</v>
      </c>
      <c r="D152" s="189">
        <v>37164</v>
      </c>
      <c r="E152" s="189">
        <v>37256</v>
      </c>
      <c r="F152" s="189"/>
      <c r="G152" s="189">
        <v>37346</v>
      </c>
      <c r="H152" s="189">
        <v>37437</v>
      </c>
      <c r="I152" s="189">
        <v>37529</v>
      </c>
      <c r="J152" s="189">
        <v>37621</v>
      </c>
      <c r="K152" s="189"/>
      <c r="L152" s="189">
        <v>37711</v>
      </c>
      <c r="M152" s="189">
        <v>37802</v>
      </c>
      <c r="N152" s="189">
        <v>37894</v>
      </c>
      <c r="O152" s="189">
        <v>37986</v>
      </c>
      <c r="P152" s="189"/>
      <c r="Q152" s="189">
        <v>38077</v>
      </c>
      <c r="R152" s="189">
        <v>38168</v>
      </c>
      <c r="S152" s="189">
        <v>38260</v>
      </c>
      <c r="T152" s="189">
        <v>38352</v>
      </c>
      <c r="U152" s="189"/>
      <c r="V152" s="189">
        <v>38442</v>
      </c>
      <c r="W152" s="189">
        <v>38533</v>
      </c>
      <c r="X152" s="189">
        <v>38625</v>
      </c>
      <c r="Y152" s="189">
        <v>38717</v>
      </c>
      <c r="Z152" s="189"/>
      <c r="AA152" s="189">
        <v>38807</v>
      </c>
      <c r="AB152" s="189">
        <v>38898</v>
      </c>
      <c r="AC152" s="189">
        <v>38990</v>
      </c>
      <c r="AD152" s="189">
        <v>39082</v>
      </c>
      <c r="AE152" s="189"/>
      <c r="AF152" s="189">
        <v>39172</v>
      </c>
      <c r="AG152" s="189">
        <v>39263</v>
      </c>
      <c r="AH152" s="189">
        <v>39355</v>
      </c>
      <c r="AI152" s="190">
        <v>39447</v>
      </c>
      <c r="AJ152" s="190"/>
      <c r="AK152" s="190">
        <v>39538</v>
      </c>
      <c r="AL152" s="190">
        <v>39629</v>
      </c>
      <c r="AM152" s="190">
        <v>39721</v>
      </c>
      <c r="AN152" s="190">
        <v>39813</v>
      </c>
      <c r="AO152" s="191"/>
      <c r="AP152" s="190">
        <v>39903</v>
      </c>
      <c r="AQ152" s="190">
        <v>39994</v>
      </c>
      <c r="AR152" s="190">
        <v>40086</v>
      </c>
      <c r="AS152" s="190">
        <v>40178</v>
      </c>
      <c r="AT152" s="191"/>
      <c r="AU152" s="190">
        <v>40268</v>
      </c>
      <c r="AV152" s="190">
        <v>40359</v>
      </c>
      <c r="AW152" s="190">
        <v>40451</v>
      </c>
    </row>
    <row r="153" spans="1:49" ht="12.75">
      <c r="A153" s="128"/>
      <c r="B153" s="132"/>
      <c r="C153" s="132"/>
      <c r="D153" s="132"/>
      <c r="E153" s="132"/>
      <c r="F153" s="132"/>
      <c r="G153" s="132"/>
      <c r="H153" s="132"/>
      <c r="I153" s="132"/>
      <c r="J153" s="132"/>
      <c r="K153" s="132"/>
      <c r="L153" s="132"/>
      <c r="M153" s="132"/>
      <c r="N153" s="132"/>
      <c r="O153" s="132"/>
      <c r="P153" s="132"/>
      <c r="Q153" s="132"/>
      <c r="R153" s="132"/>
      <c r="S153" s="132"/>
      <c r="T153" s="132"/>
      <c r="U153" s="132"/>
      <c r="V153" s="132"/>
      <c r="W153" s="132"/>
      <c r="X153" s="132"/>
      <c r="Y153" s="132"/>
      <c r="AA153" s="132"/>
      <c r="AB153" s="132"/>
      <c r="AC153" s="132"/>
      <c r="AD153" s="132"/>
      <c r="AF153" s="132"/>
      <c r="AG153" s="132"/>
      <c r="AH153" s="132"/>
      <c r="AI153" s="129"/>
      <c r="AJ153" s="129"/>
      <c r="AK153" s="132"/>
      <c r="AL153" s="132"/>
      <c r="AM153" s="132"/>
      <c r="AN153" s="132"/>
      <c r="AP153" s="132"/>
      <c r="AQ153" s="132"/>
      <c r="AR153" s="132"/>
      <c r="AS153" s="132"/>
      <c r="AU153" s="132"/>
      <c r="AV153" s="132"/>
      <c r="AW153" s="132"/>
    </row>
    <row r="154" spans="1:49" ht="12.75">
      <c r="A154" s="186" t="s">
        <v>192</v>
      </c>
      <c r="B154" s="91">
        <v>86231</v>
      </c>
      <c r="C154" s="91">
        <v>83626</v>
      </c>
      <c r="D154" s="91">
        <v>81976</v>
      </c>
      <c r="E154" s="91">
        <v>76974</v>
      </c>
      <c r="F154" s="109"/>
      <c r="G154" s="91">
        <v>74470</v>
      </c>
      <c r="H154" s="91">
        <v>72614</v>
      </c>
      <c r="I154" s="91">
        <v>69515</v>
      </c>
      <c r="J154" s="91">
        <v>72511</v>
      </c>
      <c r="K154" s="109"/>
      <c r="L154" s="91">
        <v>68813</v>
      </c>
      <c r="M154" s="91">
        <v>97605</v>
      </c>
      <c r="N154" s="91">
        <v>100602</v>
      </c>
      <c r="O154" s="91">
        <v>101237</v>
      </c>
      <c r="P154" s="109"/>
      <c r="Q154" s="91">
        <v>97691</v>
      </c>
      <c r="R154" s="91">
        <v>94336</v>
      </c>
      <c r="S154" s="91">
        <v>90881</v>
      </c>
      <c r="T154" s="91">
        <v>92917</v>
      </c>
      <c r="U154" s="109"/>
      <c r="V154" s="91">
        <v>95761</v>
      </c>
      <c r="W154" s="91">
        <v>104943</v>
      </c>
      <c r="X154" s="91">
        <v>153574</v>
      </c>
      <c r="Y154" s="91">
        <v>145971</v>
      </c>
      <c r="Z154" s="109"/>
      <c r="AA154" s="91">
        <v>146672</v>
      </c>
      <c r="AB154" s="91">
        <v>149607</v>
      </c>
      <c r="AC154" s="91">
        <v>147694</v>
      </c>
      <c r="AD154" s="91">
        <v>147056</v>
      </c>
      <c r="AE154" s="109"/>
      <c r="AF154" s="91">
        <v>141145</v>
      </c>
      <c r="AG154" s="91">
        <v>133429</v>
      </c>
      <c r="AH154" s="91">
        <v>139371</v>
      </c>
      <c r="AI154" s="91">
        <v>144120</v>
      </c>
      <c r="AJ154" s="109"/>
      <c r="AK154" s="91">
        <v>150877</v>
      </c>
      <c r="AL154" s="91">
        <v>154041</v>
      </c>
      <c r="AM154" s="91">
        <v>161690</v>
      </c>
      <c r="AN154" s="91">
        <v>166081</v>
      </c>
      <c r="AO154" s="109"/>
      <c r="AP154" s="91">
        <v>167816</v>
      </c>
      <c r="AQ154" s="91">
        <v>651156</v>
      </c>
      <c r="AR154" s="91">
        <v>154541</v>
      </c>
      <c r="AS154" s="91">
        <v>166180</v>
      </c>
      <c r="AT154" s="109"/>
      <c r="AU154" s="91">
        <v>167826</v>
      </c>
      <c r="AV154" s="91">
        <v>177960</v>
      </c>
      <c r="AW154" s="91">
        <v>163590</v>
      </c>
    </row>
    <row r="155" spans="1:49" ht="12.75">
      <c r="A155" s="186" t="s">
        <v>193</v>
      </c>
      <c r="B155" s="91">
        <v>213542</v>
      </c>
      <c r="C155" s="91">
        <v>214068</v>
      </c>
      <c r="D155" s="91">
        <v>213537</v>
      </c>
      <c r="E155" s="91">
        <v>198285</v>
      </c>
      <c r="F155" s="109"/>
      <c r="G155" s="91">
        <v>192831</v>
      </c>
      <c r="H155" s="91">
        <v>183446</v>
      </c>
      <c r="I155" s="91">
        <v>180776</v>
      </c>
      <c r="J155" s="91">
        <v>185951</v>
      </c>
      <c r="K155" s="109"/>
      <c r="L155" s="91">
        <v>179894</v>
      </c>
      <c r="M155" s="91">
        <v>371352</v>
      </c>
      <c r="N155" s="91">
        <v>358519</v>
      </c>
      <c r="O155" s="91">
        <v>398805</v>
      </c>
      <c r="P155" s="109"/>
      <c r="Q155" s="91">
        <v>430061</v>
      </c>
      <c r="R155" s="91">
        <v>437680</v>
      </c>
      <c r="S155" s="91">
        <v>443465</v>
      </c>
      <c r="T155" s="91">
        <v>465134</v>
      </c>
      <c r="U155" s="109"/>
      <c r="V155" s="91">
        <v>465822</v>
      </c>
      <c r="W155" s="91">
        <v>498937</v>
      </c>
      <c r="X155" s="91">
        <v>494361</v>
      </c>
      <c r="Y155" s="91">
        <v>515954</v>
      </c>
      <c r="Z155" s="109"/>
      <c r="AA155" s="91">
        <v>517915</v>
      </c>
      <c r="AB155" s="91">
        <v>525384</v>
      </c>
      <c r="AC155" s="91">
        <v>527127</v>
      </c>
      <c r="AD155" s="91">
        <v>540361</v>
      </c>
      <c r="AE155" s="109"/>
      <c r="AF155" s="91">
        <v>531822</v>
      </c>
      <c r="AG155" s="91">
        <v>522229</v>
      </c>
      <c r="AH155" s="91">
        <v>521218</v>
      </c>
      <c r="AI155" s="91">
        <v>665982</v>
      </c>
      <c r="AJ155" s="109"/>
      <c r="AK155" s="91">
        <v>672292</v>
      </c>
      <c r="AL155" s="91">
        <v>667198</v>
      </c>
      <c r="AM155" s="91">
        <v>671399</v>
      </c>
      <c r="AN155" s="91">
        <v>748977</v>
      </c>
      <c r="AO155" s="109"/>
      <c r="AP155" s="91">
        <v>827180</v>
      </c>
      <c r="AQ155" s="91">
        <v>1015320</v>
      </c>
      <c r="AR155" s="91">
        <v>753530</v>
      </c>
      <c r="AS155" s="91">
        <v>750470</v>
      </c>
      <c r="AT155" s="109"/>
      <c r="AU155" s="91">
        <v>726334</v>
      </c>
      <c r="AV155" s="91">
        <v>761459</v>
      </c>
      <c r="AW155" s="91">
        <v>731026</v>
      </c>
    </row>
    <row r="156" spans="1:49" ht="12.75">
      <c r="A156" s="186" t="s">
        <v>466</v>
      </c>
      <c r="B156" s="91">
        <v>112673</v>
      </c>
      <c r="C156" s="91">
        <v>106472</v>
      </c>
      <c r="D156" s="91">
        <v>104563</v>
      </c>
      <c r="E156" s="91">
        <v>103524</v>
      </c>
      <c r="F156" s="109"/>
      <c r="G156" s="91">
        <v>101831</v>
      </c>
      <c r="H156" s="91">
        <v>100839</v>
      </c>
      <c r="I156" s="91">
        <v>100337</v>
      </c>
      <c r="J156" s="91">
        <v>100953</v>
      </c>
      <c r="K156" s="109"/>
      <c r="L156" s="91">
        <v>114041</v>
      </c>
      <c r="M156" s="91">
        <v>113765</v>
      </c>
      <c r="N156" s="91">
        <v>99933</v>
      </c>
      <c r="O156" s="91">
        <v>105050</v>
      </c>
      <c r="P156" s="109"/>
      <c r="Q156" s="91">
        <v>103045</v>
      </c>
      <c r="R156" s="91">
        <v>103140</v>
      </c>
      <c r="S156" s="91">
        <v>104415</v>
      </c>
      <c r="T156" s="91">
        <v>112095</v>
      </c>
      <c r="U156" s="109"/>
      <c r="V156" s="91">
        <v>115034</v>
      </c>
      <c r="W156" s="91">
        <v>117612</v>
      </c>
      <c r="X156" s="91">
        <v>120692</v>
      </c>
      <c r="Y156" s="91">
        <v>192344</v>
      </c>
      <c r="Z156" s="109"/>
      <c r="AA156" s="91">
        <v>73979</v>
      </c>
      <c r="AB156" s="91">
        <v>76008</v>
      </c>
      <c r="AC156" s="91">
        <v>76796</v>
      </c>
      <c r="AD156" s="91">
        <v>79022</v>
      </c>
      <c r="AE156" s="109"/>
      <c r="AF156" s="91">
        <v>78197</v>
      </c>
      <c r="AG156" s="91">
        <v>78168</v>
      </c>
      <c r="AH156" s="91">
        <v>84429</v>
      </c>
      <c r="AI156" s="91">
        <v>100654</v>
      </c>
      <c r="AJ156" s="109"/>
      <c r="AK156" s="91">
        <v>118306</v>
      </c>
      <c r="AL156" s="91">
        <v>152942</v>
      </c>
      <c r="AM156" s="91">
        <v>190284</v>
      </c>
      <c r="AN156" s="91">
        <v>231821</v>
      </c>
      <c r="AO156" s="109"/>
      <c r="AP156" s="91">
        <v>258285</v>
      </c>
      <c r="AQ156" s="91">
        <v>264070</v>
      </c>
      <c r="AR156" s="91">
        <v>272051</v>
      </c>
      <c r="AS156" s="91">
        <v>292029</v>
      </c>
      <c r="AT156" s="109"/>
      <c r="AU156" s="91">
        <v>318437</v>
      </c>
      <c r="AV156" s="91">
        <v>412080</v>
      </c>
      <c r="AW156" s="91">
        <v>423852</v>
      </c>
    </row>
    <row r="157" spans="1:49" ht="12.75">
      <c r="A157" s="186" t="s">
        <v>60</v>
      </c>
      <c r="B157" s="91">
        <v>93916</v>
      </c>
      <c r="C157" s="91">
        <v>87215</v>
      </c>
      <c r="D157" s="91">
        <v>86880</v>
      </c>
      <c r="E157" s="91">
        <v>86255</v>
      </c>
      <c r="F157" s="109"/>
      <c r="G157" s="91">
        <v>77016</v>
      </c>
      <c r="H157" s="91">
        <v>83544</v>
      </c>
      <c r="I157" s="91">
        <v>78599</v>
      </c>
      <c r="J157" s="91">
        <v>74341</v>
      </c>
      <c r="K157" s="109"/>
      <c r="L157" s="91">
        <v>91296</v>
      </c>
      <c r="M157" s="91">
        <v>141133</v>
      </c>
      <c r="N157" s="91">
        <v>157445</v>
      </c>
      <c r="O157" s="91">
        <v>176716</v>
      </c>
      <c r="P157" s="109"/>
      <c r="Q157" s="91">
        <v>166099</v>
      </c>
      <c r="R157" s="91">
        <v>187248</v>
      </c>
      <c r="S157" s="91">
        <v>193133</v>
      </c>
      <c r="T157" s="91">
        <v>193538</v>
      </c>
      <c r="U157" s="109"/>
      <c r="V157" s="91">
        <v>189494</v>
      </c>
      <c r="W157" s="91">
        <v>185411</v>
      </c>
      <c r="X157" s="91">
        <v>200305</v>
      </c>
      <c r="Y157" s="91">
        <v>202032</v>
      </c>
      <c r="Z157" s="109"/>
      <c r="AA157" s="91">
        <v>202491</v>
      </c>
      <c r="AB157" s="91">
        <v>201780</v>
      </c>
      <c r="AC157" s="91">
        <v>197916</v>
      </c>
      <c r="AD157" s="91">
        <v>196188</v>
      </c>
      <c r="AE157" s="109"/>
      <c r="AF157" s="91">
        <v>192942</v>
      </c>
      <c r="AG157" s="91">
        <v>188476</v>
      </c>
      <c r="AH157" s="91">
        <v>186996</v>
      </c>
      <c r="AI157" s="91">
        <v>186269</v>
      </c>
      <c r="AJ157" s="109"/>
      <c r="AK157" s="91">
        <v>184543</v>
      </c>
      <c r="AL157" s="91">
        <v>181913</v>
      </c>
      <c r="AM157" s="91">
        <v>180036</v>
      </c>
      <c r="AN157" s="91">
        <v>182689</v>
      </c>
      <c r="AO157" s="109"/>
      <c r="AP157" s="91">
        <v>188173</v>
      </c>
      <c r="AQ157" s="91">
        <v>184269</v>
      </c>
      <c r="AR157" s="91">
        <v>183611</v>
      </c>
      <c r="AS157" s="91">
        <v>182927</v>
      </c>
      <c r="AT157" s="109"/>
      <c r="AU157" s="91">
        <v>179366</v>
      </c>
      <c r="AV157" s="91">
        <v>183016</v>
      </c>
      <c r="AW157" s="91">
        <v>178231</v>
      </c>
    </row>
    <row r="158" spans="1:49" ht="12.75">
      <c r="A158" s="186" t="s">
        <v>195</v>
      </c>
      <c r="B158" s="91">
        <v>25025</v>
      </c>
      <c r="C158" s="91">
        <v>24111</v>
      </c>
      <c r="D158" s="91">
        <v>24657</v>
      </c>
      <c r="E158" s="91">
        <v>23752</v>
      </c>
      <c r="F158" s="109"/>
      <c r="G158" s="91">
        <v>30333</v>
      </c>
      <c r="H158" s="91">
        <v>23093</v>
      </c>
      <c r="I158" s="91">
        <v>28046</v>
      </c>
      <c r="J158" s="91">
        <v>38983</v>
      </c>
      <c r="K158" s="109"/>
      <c r="L158" s="91">
        <v>28512</v>
      </c>
      <c r="M158" s="91">
        <v>63295</v>
      </c>
      <c r="N158" s="91">
        <v>72318</v>
      </c>
      <c r="O158" s="91">
        <v>74143</v>
      </c>
      <c r="P158" s="109"/>
      <c r="Q158" s="91">
        <v>56617</v>
      </c>
      <c r="R158" s="91">
        <v>56376</v>
      </c>
      <c r="S158" s="91">
        <v>55406</v>
      </c>
      <c r="T158" s="91">
        <v>61385</v>
      </c>
      <c r="U158" s="109"/>
      <c r="V158" s="91">
        <v>61152</v>
      </c>
      <c r="W158" s="91">
        <v>67338</v>
      </c>
      <c r="X158" s="91">
        <v>55577</v>
      </c>
      <c r="Y158" s="91">
        <v>56452</v>
      </c>
      <c r="Z158" s="109"/>
      <c r="AA158" s="91">
        <v>58290</v>
      </c>
      <c r="AB158" s="91">
        <v>57638</v>
      </c>
      <c r="AC158" s="91">
        <v>59512</v>
      </c>
      <c r="AD158" s="91">
        <v>64521</v>
      </c>
      <c r="AE158" s="109"/>
      <c r="AF158" s="91">
        <v>64458</v>
      </c>
      <c r="AG158" s="91">
        <v>62766</v>
      </c>
      <c r="AH158" s="91">
        <v>66081</v>
      </c>
      <c r="AI158" s="91">
        <v>76661</v>
      </c>
      <c r="AJ158" s="109"/>
      <c r="AK158" s="91">
        <v>78908</v>
      </c>
      <c r="AL158" s="91">
        <v>78556</v>
      </c>
      <c r="AM158" s="91">
        <v>78640</v>
      </c>
      <c r="AN158" s="91">
        <v>86264</v>
      </c>
      <c r="AO158" s="109"/>
      <c r="AP158" s="91">
        <v>88008</v>
      </c>
      <c r="AQ158" s="91">
        <v>111333</v>
      </c>
      <c r="AR158" s="91">
        <v>80320</v>
      </c>
      <c r="AS158" s="91">
        <v>74126</v>
      </c>
      <c r="AT158" s="109"/>
      <c r="AU158" s="91">
        <v>72352</v>
      </c>
      <c r="AV158" s="91">
        <v>72746</v>
      </c>
      <c r="AW158" s="91">
        <v>70614</v>
      </c>
    </row>
    <row r="159" spans="1:49" ht="12.75">
      <c r="A159" s="186" t="s">
        <v>495</v>
      </c>
      <c r="B159" s="91"/>
      <c r="C159" s="91"/>
      <c r="D159" s="91"/>
      <c r="E159" s="91"/>
      <c r="F159" s="109"/>
      <c r="G159" s="91"/>
      <c r="H159" s="91"/>
      <c r="I159" s="91"/>
      <c r="J159" s="91"/>
      <c r="K159" s="109"/>
      <c r="L159" s="91"/>
      <c r="M159" s="91"/>
      <c r="N159" s="91"/>
      <c r="O159" s="91"/>
      <c r="P159" s="109"/>
      <c r="Q159" s="91"/>
      <c r="R159" s="91"/>
      <c r="S159" s="91"/>
      <c r="T159" s="91"/>
      <c r="U159" s="109"/>
      <c r="V159" s="91"/>
      <c r="W159" s="91"/>
      <c r="X159" s="91"/>
      <c r="Y159" s="91"/>
      <c r="Z159" s="109"/>
      <c r="AA159" s="91"/>
      <c r="AB159" s="91"/>
      <c r="AC159" s="91"/>
      <c r="AD159" s="91"/>
      <c r="AE159" s="109"/>
      <c r="AF159" s="91"/>
      <c r="AG159" s="91"/>
      <c r="AH159" s="91"/>
      <c r="AI159" s="91"/>
      <c r="AJ159" s="109"/>
      <c r="AK159" s="91"/>
      <c r="AL159" s="91"/>
      <c r="AM159" s="91"/>
      <c r="AN159" s="91"/>
      <c r="AO159" s="109"/>
      <c r="AP159" s="91"/>
      <c r="AQ159" s="91"/>
      <c r="AR159" s="91"/>
      <c r="AS159" s="91"/>
      <c r="AT159" s="109"/>
      <c r="AU159" s="91"/>
      <c r="AV159" s="91">
        <v>-66645</v>
      </c>
      <c r="AW159" s="91">
        <v>-65349</v>
      </c>
    </row>
    <row r="160" spans="1:49" ht="12.75">
      <c r="A160" s="188" t="s">
        <v>205</v>
      </c>
      <c r="B160" s="99">
        <v>531387</v>
      </c>
      <c r="C160" s="99">
        <v>515492</v>
      </c>
      <c r="D160" s="99">
        <v>511613</v>
      </c>
      <c r="E160" s="99">
        <v>488790</v>
      </c>
      <c r="F160" s="111"/>
      <c r="G160" s="99">
        <v>476481</v>
      </c>
      <c r="H160" s="99">
        <v>463536</v>
      </c>
      <c r="I160" s="99">
        <v>457273</v>
      </c>
      <c r="J160" s="99">
        <v>472739</v>
      </c>
      <c r="K160" s="111"/>
      <c r="L160" s="99">
        <v>482556</v>
      </c>
      <c r="M160" s="99">
        <v>787150</v>
      </c>
      <c r="N160" s="99">
        <v>788817</v>
      </c>
      <c r="O160" s="99">
        <v>855951</v>
      </c>
      <c r="P160" s="111"/>
      <c r="Q160" s="99">
        <v>853513</v>
      </c>
      <c r="R160" s="99">
        <v>878780</v>
      </c>
      <c r="S160" s="99">
        <v>887300</v>
      </c>
      <c r="T160" s="99">
        <v>925069</v>
      </c>
      <c r="U160" s="111"/>
      <c r="V160" s="99">
        <v>927263</v>
      </c>
      <c r="W160" s="99">
        <v>974241</v>
      </c>
      <c r="X160" s="99">
        <v>1024509</v>
      </c>
      <c r="Y160" s="99">
        <v>1112753</v>
      </c>
      <c r="Z160" s="111"/>
      <c r="AA160" s="99">
        <v>999347</v>
      </c>
      <c r="AB160" s="99">
        <v>1010417</v>
      </c>
      <c r="AC160" s="99">
        <v>1009045</v>
      </c>
      <c r="AD160" s="99">
        <v>1027148</v>
      </c>
      <c r="AE160" s="111"/>
      <c r="AF160" s="99">
        <v>1008564</v>
      </c>
      <c r="AG160" s="99">
        <v>985068</v>
      </c>
      <c r="AH160" s="99">
        <v>998095</v>
      </c>
      <c r="AI160" s="99">
        <v>1173686</v>
      </c>
      <c r="AJ160" s="111"/>
      <c r="AK160" s="99">
        <v>1204926</v>
      </c>
      <c r="AL160" s="99">
        <f>SUM(AL154:AL158)</f>
        <v>1234650</v>
      </c>
      <c r="AM160" s="99">
        <v>1282049</v>
      </c>
      <c r="AN160" s="99">
        <v>1415832</v>
      </c>
      <c r="AO160" s="111"/>
      <c r="AP160" s="99">
        <v>1529462</v>
      </c>
      <c r="AQ160" s="99">
        <v>2226148</v>
      </c>
      <c r="AR160" s="99">
        <v>1444053</v>
      </c>
      <c r="AS160" s="99">
        <v>1465732</v>
      </c>
      <c r="AT160" s="111"/>
      <c r="AU160" s="99">
        <v>1464315</v>
      </c>
      <c r="AV160" s="99">
        <v>1540616</v>
      </c>
      <c r="AW160" s="99">
        <v>1501964</v>
      </c>
    </row>
    <row r="161" ht="12.75"/>
    <row r="162" ht="116.25">
      <c r="A162" s="133" t="s">
        <v>332</v>
      </c>
    </row>
    <row r="163" ht="129">
      <c r="A163" s="133" t="s">
        <v>333</v>
      </c>
    </row>
    <row r="164" ht="12.75"/>
    <row r="165" ht="12.75"/>
  </sheetData>
  <printOptions/>
  <pageMargins left="0.75" right="0.75" top="1" bottom="1" header="0.5" footer="0.5"/>
  <pageSetup fitToHeight="1" fitToWidth="1" horizontalDpi="300" verticalDpi="300" orientation="landscape" paperSize="9" scale="18" r:id="rId1"/>
</worksheet>
</file>

<file path=xl/worksheets/sheet16.xml><?xml version="1.0" encoding="utf-8"?>
<worksheet xmlns="http://schemas.openxmlformats.org/spreadsheetml/2006/main" xmlns:r="http://schemas.openxmlformats.org/officeDocument/2006/relationships">
  <sheetPr>
    <tabColor indexed="13"/>
    <pageSetUpPr fitToPage="1"/>
  </sheetPr>
  <dimension ref="A1:AW169"/>
  <sheetViews>
    <sheetView workbookViewId="0" topLeftCell="A1">
      <pane xSplit="1" ySplit="3" topLeftCell="AU4" activePane="bottomRight" state="frozen"/>
      <selection pane="topLeft" activeCell="V51" sqref="V51"/>
      <selection pane="topRight" activeCell="V51" sqref="V51"/>
      <selection pane="bottomLeft" activeCell="V51" sqref="V51"/>
      <selection pane="bottomRight" activeCell="AW167" sqref="AW167"/>
    </sheetView>
  </sheetViews>
  <sheetFormatPr defaultColWidth="9.140625" defaultRowHeight="12.75" zeroHeight="1" outlineLevelCol="1"/>
  <cols>
    <col min="1" max="1" width="73.57421875" style="94" customWidth="1"/>
    <col min="2" max="21" width="12.57421875" style="94" hidden="1" customWidth="1" outlineLevel="1"/>
    <col min="22" max="22" width="12.57421875" style="94" customWidth="1" collapsed="1"/>
    <col min="23" max="46" width="12.57421875" style="94" customWidth="1"/>
    <col min="47" max="49" width="12.28125" style="94" customWidth="1"/>
    <col min="50" max="51" width="9.140625" style="94" customWidth="1"/>
    <col min="52" max="16384" width="0" style="94" hidden="1" customWidth="1"/>
  </cols>
  <sheetData>
    <row r="1" ht="12.75">
      <c r="A1" s="121" t="s">
        <v>389</v>
      </c>
    </row>
    <row r="2" ht="12.75"/>
    <row r="3" spans="1:49" ht="12.75" customHeight="1">
      <c r="A3" s="92" t="s">
        <v>419</v>
      </c>
      <c r="B3" s="93" t="s">
        <v>0</v>
      </c>
      <c r="C3" s="93" t="s">
        <v>1</v>
      </c>
      <c r="D3" s="93" t="s">
        <v>2</v>
      </c>
      <c r="E3" s="93" t="s">
        <v>3</v>
      </c>
      <c r="F3" s="93" t="s">
        <v>4</v>
      </c>
      <c r="G3" s="93" t="s">
        <v>10</v>
      </c>
      <c r="H3" s="93" t="s">
        <v>11</v>
      </c>
      <c r="I3" s="93" t="s">
        <v>12</v>
      </c>
      <c r="J3" s="93" t="s">
        <v>13</v>
      </c>
      <c r="K3" s="93" t="s">
        <v>14</v>
      </c>
      <c r="L3" s="93" t="s">
        <v>15</v>
      </c>
      <c r="M3" s="93" t="s">
        <v>16</v>
      </c>
      <c r="N3" s="93" t="s">
        <v>17</v>
      </c>
      <c r="O3" s="93" t="s">
        <v>18</v>
      </c>
      <c r="P3" s="93" t="s">
        <v>19</v>
      </c>
      <c r="Q3" s="93" t="s">
        <v>20</v>
      </c>
      <c r="R3" s="93" t="s">
        <v>21</v>
      </c>
      <c r="S3" s="93" t="s">
        <v>22</v>
      </c>
      <c r="T3" s="93" t="s">
        <v>23</v>
      </c>
      <c r="U3" s="93" t="s">
        <v>24</v>
      </c>
      <c r="V3" s="93" t="s">
        <v>25</v>
      </c>
      <c r="W3" s="93" t="s">
        <v>26</v>
      </c>
      <c r="X3" s="93" t="s">
        <v>27</v>
      </c>
      <c r="Y3" s="93" t="s">
        <v>28</v>
      </c>
      <c r="Z3" s="93" t="s">
        <v>29</v>
      </c>
      <c r="AA3" s="93" t="s">
        <v>30</v>
      </c>
      <c r="AB3" s="93" t="s">
        <v>31</v>
      </c>
      <c r="AC3" s="93" t="s">
        <v>32</v>
      </c>
      <c r="AD3" s="93" t="s">
        <v>275</v>
      </c>
      <c r="AE3" s="93" t="s">
        <v>276</v>
      </c>
      <c r="AF3" s="93" t="s">
        <v>278</v>
      </c>
      <c r="AG3" s="93" t="s">
        <v>280</v>
      </c>
      <c r="AH3" s="93" t="s">
        <v>287</v>
      </c>
      <c r="AI3" s="123" t="s">
        <v>289</v>
      </c>
      <c r="AJ3" s="123" t="s">
        <v>290</v>
      </c>
      <c r="AK3" s="123" t="s">
        <v>299</v>
      </c>
      <c r="AL3" s="123" t="s">
        <v>300</v>
      </c>
      <c r="AM3" s="123" t="s">
        <v>301</v>
      </c>
      <c r="AN3" s="123" t="s">
        <v>302</v>
      </c>
      <c r="AO3" s="123" t="s">
        <v>303</v>
      </c>
      <c r="AP3" s="123" t="s">
        <v>341</v>
      </c>
      <c r="AQ3" s="123" t="s">
        <v>342</v>
      </c>
      <c r="AR3" s="123" t="s">
        <v>343</v>
      </c>
      <c r="AS3" s="123" t="s">
        <v>344</v>
      </c>
      <c r="AT3" s="123" t="s">
        <v>345</v>
      </c>
      <c r="AU3" s="123" t="s">
        <v>491</v>
      </c>
      <c r="AV3" s="123" t="s">
        <v>494</v>
      </c>
      <c r="AW3" s="123" t="s">
        <v>496</v>
      </c>
    </row>
    <row r="4" spans="1:49" ht="12.75" customHeight="1">
      <c r="A4" s="124"/>
      <c r="B4" s="125"/>
      <c r="C4" s="125"/>
      <c r="D4" s="125"/>
      <c r="E4" s="125"/>
      <c r="F4" s="125"/>
      <c r="G4" s="125"/>
      <c r="H4" s="125"/>
      <c r="I4" s="125"/>
      <c r="J4" s="125"/>
      <c r="K4" s="125"/>
      <c r="L4" s="125"/>
      <c r="M4" s="125"/>
      <c r="N4" s="125"/>
      <c r="O4" s="125"/>
      <c r="P4" s="125"/>
      <c r="Q4" s="125"/>
      <c r="R4" s="125"/>
      <c r="S4" s="125"/>
      <c r="T4" s="125"/>
      <c r="U4" s="125"/>
      <c r="V4" s="125"/>
      <c r="W4" s="125"/>
      <c r="X4" s="125"/>
      <c r="Y4" s="125"/>
      <c r="Z4" s="125"/>
      <c r="AA4" s="125"/>
      <c r="AB4" s="125"/>
      <c r="AC4" s="125"/>
      <c r="AD4" s="125"/>
      <c r="AE4" s="125"/>
      <c r="AF4" s="125"/>
      <c r="AG4" s="125"/>
      <c r="AH4" s="125"/>
      <c r="AI4" s="126"/>
      <c r="AJ4" s="126"/>
      <c r="AK4" s="126"/>
      <c r="AL4" s="126"/>
      <c r="AM4" s="126"/>
      <c r="AN4" s="126"/>
      <c r="AO4" s="126"/>
      <c r="AP4" s="126"/>
      <c r="AQ4" s="126"/>
      <c r="AR4" s="126"/>
      <c r="AS4" s="126"/>
      <c r="AT4" s="126"/>
      <c r="AU4" s="126"/>
      <c r="AV4" s="126"/>
      <c r="AW4" s="126"/>
    </row>
    <row r="5" spans="1:49" ht="12.75" customHeight="1">
      <c r="A5" s="127" t="s">
        <v>192</v>
      </c>
      <c r="B5" s="109"/>
      <c r="C5" s="109"/>
      <c r="D5" s="109"/>
      <c r="E5" s="109"/>
      <c r="F5" s="96">
        <v>578.0558464223386</v>
      </c>
      <c r="G5" s="109"/>
      <c r="H5" s="109"/>
      <c r="I5" s="109"/>
      <c r="J5" s="109"/>
      <c r="K5" s="96">
        <v>496.1937984496124</v>
      </c>
      <c r="L5" s="109"/>
      <c r="M5" s="109"/>
      <c r="N5" s="109"/>
      <c r="O5" s="109"/>
      <c r="P5" s="96">
        <v>674.9420677361853</v>
      </c>
      <c r="Q5" s="109"/>
      <c r="R5" s="109"/>
      <c r="S5" s="109"/>
      <c r="T5" s="109"/>
      <c r="U5" s="96">
        <v>1029.2250740375123</v>
      </c>
      <c r="V5" s="91">
        <v>306.49732620320856</v>
      </c>
      <c r="W5" s="91">
        <v>324.32677760968227</v>
      </c>
      <c r="X5" s="91">
        <v>394.955268389662</v>
      </c>
      <c r="Y5" s="91">
        <v>417.3890462700661</v>
      </c>
      <c r="Z5" s="96">
        <v>1449.6594892338508</v>
      </c>
      <c r="AA5" s="91">
        <v>470.1512287334594</v>
      </c>
      <c r="AB5" s="91">
        <v>445.29716981132077</v>
      </c>
      <c r="AC5" s="91">
        <v>475</v>
      </c>
      <c r="AD5" s="91">
        <f>AE5-AC5-AB5-AA5</f>
        <v>460.5516014552198</v>
      </c>
      <c r="AE5" s="96">
        <v>1851</v>
      </c>
      <c r="AF5" s="91">
        <v>390</v>
      </c>
      <c r="AG5" s="91">
        <v>415</v>
      </c>
      <c r="AH5" s="91">
        <v>466</v>
      </c>
      <c r="AI5" s="91">
        <v>559</v>
      </c>
      <c r="AJ5" s="96">
        <v>1822</v>
      </c>
      <c r="AK5" s="91">
        <v>541</v>
      </c>
      <c r="AL5" s="91">
        <v>666</v>
      </c>
      <c r="AM5" s="91">
        <v>754</v>
      </c>
      <c r="AN5" s="91">
        <v>556</v>
      </c>
      <c r="AO5" s="96">
        <v>2496</v>
      </c>
      <c r="AP5" s="91">
        <v>459</v>
      </c>
      <c r="AQ5" s="91">
        <v>382</v>
      </c>
      <c r="AR5" s="91">
        <v>675</v>
      </c>
      <c r="AS5" s="91">
        <v>811</v>
      </c>
      <c r="AT5" s="231">
        <v>2279</v>
      </c>
      <c r="AU5" s="91">
        <v>883</v>
      </c>
      <c r="AV5" s="91">
        <v>819</v>
      </c>
      <c r="AW5" s="91">
        <v>831</v>
      </c>
    </row>
    <row r="6" spans="1:49" ht="12.75" customHeight="1">
      <c r="A6" s="127" t="s">
        <v>193</v>
      </c>
      <c r="B6" s="109"/>
      <c r="C6" s="109"/>
      <c r="D6" s="109"/>
      <c r="E6" s="109"/>
      <c r="F6" s="96">
        <v>3074.30017452007</v>
      </c>
      <c r="G6" s="109"/>
      <c r="H6" s="109"/>
      <c r="I6" s="109"/>
      <c r="J6" s="109"/>
      <c r="K6" s="96">
        <v>2822.3488372093025</v>
      </c>
      <c r="L6" s="109"/>
      <c r="M6" s="109"/>
      <c r="N6" s="109"/>
      <c r="O6" s="109"/>
      <c r="P6" s="96">
        <v>4493.680926916221</v>
      </c>
      <c r="Q6" s="109"/>
      <c r="R6" s="109"/>
      <c r="S6" s="109"/>
      <c r="T6" s="109"/>
      <c r="U6" s="96">
        <v>6650.829220138204</v>
      </c>
      <c r="V6" s="91">
        <v>1703.9251336898396</v>
      </c>
      <c r="W6" s="91">
        <v>2188.1744831064043</v>
      </c>
      <c r="X6" s="91">
        <v>2498.543737574553</v>
      </c>
      <c r="Y6" s="91">
        <v>2417.9320113314448</v>
      </c>
      <c r="Z6" s="96">
        <v>8850.145217826741</v>
      </c>
      <c r="AA6" s="91">
        <v>2249.2060491493385</v>
      </c>
      <c r="AB6" s="91">
        <v>3022.4716981132074</v>
      </c>
      <c r="AC6" s="91">
        <v>3153</v>
      </c>
      <c r="AD6" s="91">
        <f aca="true" t="shared" si="0" ref="AD6:AD17">AE6-AC6-AB6-AA6</f>
        <v>2650.3222527374537</v>
      </c>
      <c r="AE6" s="96">
        <v>11075</v>
      </c>
      <c r="AF6" s="91">
        <v>2276</v>
      </c>
      <c r="AG6" s="91">
        <v>2929</v>
      </c>
      <c r="AH6" s="91">
        <v>3316</v>
      </c>
      <c r="AI6" s="91">
        <v>4036</v>
      </c>
      <c r="AJ6" s="96">
        <v>12461</v>
      </c>
      <c r="AK6" s="91">
        <v>4129</v>
      </c>
      <c r="AL6" s="91">
        <v>5340</v>
      </c>
      <c r="AM6" s="91">
        <v>5598</v>
      </c>
      <c r="AN6" s="91">
        <v>3529</v>
      </c>
      <c r="AO6" s="96">
        <v>18309</v>
      </c>
      <c r="AP6" s="91">
        <v>2230</v>
      </c>
      <c r="AQ6" s="91">
        <v>2884</v>
      </c>
      <c r="AR6" s="91">
        <v>4215</v>
      </c>
      <c r="AS6" s="91">
        <v>4459</v>
      </c>
      <c r="AT6" s="231">
        <v>13488</v>
      </c>
      <c r="AU6" s="91">
        <v>3717</v>
      </c>
      <c r="AV6" s="91">
        <v>4111</v>
      </c>
      <c r="AW6" s="91">
        <v>4731</v>
      </c>
    </row>
    <row r="7" spans="1:49" ht="12.75" customHeight="1">
      <c r="A7" s="127" t="s">
        <v>194</v>
      </c>
      <c r="B7" s="109"/>
      <c r="C7" s="109"/>
      <c r="D7" s="109"/>
      <c r="E7" s="109"/>
      <c r="F7" s="96">
        <v>1235.2460732984293</v>
      </c>
      <c r="G7" s="109"/>
      <c r="H7" s="109"/>
      <c r="I7" s="109"/>
      <c r="J7" s="109"/>
      <c r="K7" s="96">
        <v>1463.7054263565892</v>
      </c>
      <c r="L7" s="109"/>
      <c r="M7" s="109"/>
      <c r="N7" s="109"/>
      <c r="O7" s="109"/>
      <c r="P7" s="96">
        <v>1956.7914438502673</v>
      </c>
      <c r="Q7" s="109"/>
      <c r="R7" s="109"/>
      <c r="S7" s="109"/>
      <c r="T7" s="109"/>
      <c r="U7" s="96">
        <v>2671.6633761105627</v>
      </c>
      <c r="V7" s="91">
        <v>1299.4064171122996</v>
      </c>
      <c r="W7" s="91">
        <v>512.5567322239032</v>
      </c>
      <c r="X7" s="91">
        <v>415.3081510934394</v>
      </c>
      <c r="Y7" s="91">
        <v>1102.795089707271</v>
      </c>
      <c r="Z7" s="96">
        <v>3313.775663495243</v>
      </c>
      <c r="AA7" s="91">
        <v>1500.0094517958412</v>
      </c>
      <c r="AB7" s="91">
        <v>76.34433962264151</v>
      </c>
      <c r="AC7" s="91">
        <v>76</v>
      </c>
      <c r="AD7" s="91">
        <f t="shared" si="0"/>
        <v>96.64620858151739</v>
      </c>
      <c r="AE7" s="96">
        <v>1749</v>
      </c>
      <c r="AF7" s="91">
        <v>106</v>
      </c>
      <c r="AG7" s="91">
        <v>90</v>
      </c>
      <c r="AH7" s="91">
        <v>96</v>
      </c>
      <c r="AI7" s="91">
        <v>207</v>
      </c>
      <c r="AJ7" s="96">
        <v>493</v>
      </c>
      <c r="AK7" s="91">
        <v>224</v>
      </c>
      <c r="AL7" s="91">
        <v>238</v>
      </c>
      <c r="AM7" s="91">
        <v>323</v>
      </c>
      <c r="AN7" s="91">
        <v>362</v>
      </c>
      <c r="AO7" s="96">
        <v>1160</v>
      </c>
      <c r="AP7" s="91">
        <v>416</v>
      </c>
      <c r="AQ7" s="91">
        <v>189</v>
      </c>
      <c r="AR7" s="91">
        <v>1122</v>
      </c>
      <c r="AS7" s="91">
        <v>908</v>
      </c>
      <c r="AT7" s="231">
        <v>2537</v>
      </c>
      <c r="AU7" s="91">
        <v>738</v>
      </c>
      <c r="AV7" s="91">
        <v>696</v>
      </c>
      <c r="AW7" s="91">
        <v>615</v>
      </c>
    </row>
    <row r="8" spans="1:49" ht="12.75" customHeight="1">
      <c r="A8" s="127" t="s">
        <v>60</v>
      </c>
      <c r="B8" s="109"/>
      <c r="C8" s="109"/>
      <c r="D8" s="109"/>
      <c r="E8" s="109"/>
      <c r="F8" s="96">
        <v>690.8760907504363</v>
      </c>
      <c r="G8" s="109"/>
      <c r="H8" s="109"/>
      <c r="I8" s="109"/>
      <c r="J8" s="109"/>
      <c r="K8" s="96">
        <v>524.5038759689922</v>
      </c>
      <c r="L8" s="109"/>
      <c r="M8" s="109"/>
      <c r="N8" s="109"/>
      <c r="O8" s="109"/>
      <c r="P8" s="96">
        <v>878.1996434937611</v>
      </c>
      <c r="Q8" s="109"/>
      <c r="R8" s="109"/>
      <c r="S8" s="109"/>
      <c r="T8" s="109"/>
      <c r="U8" s="96">
        <v>1215.7403751233958</v>
      </c>
      <c r="V8" s="91">
        <v>415.16577540106954</v>
      </c>
      <c r="W8" s="91">
        <v>434.3116490166414</v>
      </c>
      <c r="X8" s="91">
        <v>420.5367793240557</v>
      </c>
      <c r="Y8" s="91">
        <v>506.728045325779</v>
      </c>
      <c r="Z8" s="96">
        <v>1781.156735102654</v>
      </c>
      <c r="AA8" s="91">
        <v>515.515122873346</v>
      </c>
      <c r="AB8" s="91">
        <v>524.566037735849</v>
      </c>
      <c r="AC8" s="91">
        <v>524</v>
      </c>
      <c r="AD8" s="91">
        <f t="shared" si="0"/>
        <v>579.918839390805</v>
      </c>
      <c r="AE8" s="96">
        <v>2144</v>
      </c>
      <c r="AF8" s="91">
        <v>580</v>
      </c>
      <c r="AG8" s="91">
        <v>679</v>
      </c>
      <c r="AH8" s="91">
        <v>682</v>
      </c>
      <c r="AI8" s="91">
        <v>778</v>
      </c>
      <c r="AJ8" s="96">
        <v>2707</v>
      </c>
      <c r="AK8" s="91">
        <v>799</v>
      </c>
      <c r="AL8" s="91">
        <v>737</v>
      </c>
      <c r="AM8" s="91">
        <v>737</v>
      </c>
      <c r="AN8" s="91">
        <v>498</v>
      </c>
      <c r="AO8" s="96">
        <v>2738</v>
      </c>
      <c r="AP8" s="91">
        <v>370</v>
      </c>
      <c r="AQ8" s="91">
        <v>386</v>
      </c>
      <c r="AR8" s="91">
        <v>573</v>
      </c>
      <c r="AS8" s="91">
        <v>624</v>
      </c>
      <c r="AT8" s="231">
        <v>1919</v>
      </c>
      <c r="AU8" s="91">
        <v>616</v>
      </c>
      <c r="AV8" s="91">
        <v>566</v>
      </c>
      <c r="AW8" s="91">
        <v>670</v>
      </c>
    </row>
    <row r="9" spans="1:49" ht="12.75" customHeight="1">
      <c r="A9" s="127" t="s">
        <v>195</v>
      </c>
      <c r="B9" s="109"/>
      <c r="C9" s="109"/>
      <c r="D9" s="109"/>
      <c r="E9" s="109"/>
      <c r="F9" s="96">
        <v>151.70331588132635</v>
      </c>
      <c r="G9" s="109"/>
      <c r="H9" s="109"/>
      <c r="I9" s="109"/>
      <c r="J9" s="109"/>
      <c r="K9" s="96">
        <v>136.54263565891472</v>
      </c>
      <c r="L9" s="109"/>
      <c r="M9" s="109"/>
      <c r="N9" s="109"/>
      <c r="O9" s="109"/>
      <c r="P9" s="96">
        <v>111.67557932263814</v>
      </c>
      <c r="Q9" s="109"/>
      <c r="R9" s="109"/>
      <c r="S9" s="109"/>
      <c r="T9" s="109"/>
      <c r="U9" s="96">
        <v>459.06219151036527</v>
      </c>
      <c r="V9" s="91">
        <v>82.0909090909091</v>
      </c>
      <c r="W9" s="91">
        <v>100.98335854765506</v>
      </c>
      <c r="X9" s="91">
        <v>108.6182902584493</v>
      </c>
      <c r="Y9" s="91">
        <v>188.98961284230404</v>
      </c>
      <c r="Z9" s="96">
        <v>487.0205307961943</v>
      </c>
      <c r="AA9" s="91">
        <v>80.99243856332703</v>
      </c>
      <c r="AB9" s="91">
        <v>105.91509433962264</v>
      </c>
      <c r="AC9" s="91">
        <v>106</v>
      </c>
      <c r="AD9" s="91">
        <f t="shared" si="0"/>
        <v>196.0924670970503</v>
      </c>
      <c r="AE9" s="96">
        <v>489</v>
      </c>
      <c r="AF9" s="91">
        <v>80</v>
      </c>
      <c r="AG9" s="91">
        <v>118</v>
      </c>
      <c r="AH9" s="91">
        <v>125</v>
      </c>
      <c r="AI9" s="91">
        <v>241</v>
      </c>
      <c r="AJ9" s="96">
        <v>556</v>
      </c>
      <c r="AK9" s="91">
        <v>118</v>
      </c>
      <c r="AL9" s="91">
        <v>228</v>
      </c>
      <c r="AM9" s="91">
        <v>254</v>
      </c>
      <c r="AN9" s="91">
        <v>260</v>
      </c>
      <c r="AO9" s="96">
        <v>865</v>
      </c>
      <c r="AP9" s="91">
        <v>152</v>
      </c>
      <c r="AQ9" s="91">
        <v>186</v>
      </c>
      <c r="AR9" s="91">
        <v>185</v>
      </c>
      <c r="AS9" s="91">
        <v>311</v>
      </c>
      <c r="AT9" s="231">
        <v>819</v>
      </c>
      <c r="AU9" s="91">
        <v>143</v>
      </c>
      <c r="AV9" s="91">
        <v>220</v>
      </c>
      <c r="AW9" s="91">
        <v>193</v>
      </c>
    </row>
    <row r="10" spans="1:49" s="119" customFormat="1" ht="12.75" customHeight="1">
      <c r="A10" s="98" t="s">
        <v>196</v>
      </c>
      <c r="B10" s="111"/>
      <c r="C10" s="111"/>
      <c r="D10" s="111"/>
      <c r="E10" s="111"/>
      <c r="F10" s="100">
        <v>5730.181500872601</v>
      </c>
      <c r="G10" s="111"/>
      <c r="H10" s="111"/>
      <c r="I10" s="111"/>
      <c r="J10" s="111"/>
      <c r="K10" s="100">
        <v>5443.294573643411</v>
      </c>
      <c r="L10" s="111"/>
      <c r="M10" s="111"/>
      <c r="N10" s="111"/>
      <c r="O10" s="111"/>
      <c r="P10" s="100">
        <v>8115.289661319073</v>
      </c>
      <c r="Q10" s="111"/>
      <c r="R10" s="111"/>
      <c r="S10" s="111"/>
      <c r="T10" s="111"/>
      <c r="U10" s="100">
        <v>12026.52023692004</v>
      </c>
      <c r="V10" s="99">
        <v>3807.085561497326</v>
      </c>
      <c r="W10" s="99">
        <v>3560.353000504286</v>
      </c>
      <c r="X10" s="99">
        <v>3837.9622266401593</v>
      </c>
      <c r="Y10" s="99">
        <v>4633.833805476865</v>
      </c>
      <c r="Z10" s="100">
        <v>15881.757636454684</v>
      </c>
      <c r="AA10" s="99">
        <v>4815.874291115311</v>
      </c>
      <c r="AB10" s="99">
        <v>4174</v>
      </c>
      <c r="AC10" s="99">
        <v>4334</v>
      </c>
      <c r="AD10" s="99">
        <f t="shared" si="0"/>
        <v>3984.1257088846887</v>
      </c>
      <c r="AE10" s="100">
        <v>17308</v>
      </c>
      <c r="AF10" s="99">
        <v>3432</v>
      </c>
      <c r="AG10" s="99">
        <v>4231</v>
      </c>
      <c r="AH10" s="99">
        <v>4685</v>
      </c>
      <c r="AI10" s="99">
        <v>5821</v>
      </c>
      <c r="AJ10" s="100">
        <v>18039</v>
      </c>
      <c r="AK10" s="99">
        <v>5811</v>
      </c>
      <c r="AL10" s="99">
        <v>7209</v>
      </c>
      <c r="AM10" s="99">
        <v>7666</v>
      </c>
      <c r="AN10" s="99">
        <v>5205</v>
      </c>
      <c r="AO10" s="100">
        <v>25568</v>
      </c>
      <c r="AP10" s="99">
        <v>3627</v>
      </c>
      <c r="AQ10" s="99">
        <v>4027</v>
      </c>
      <c r="AR10" s="99">
        <v>6770</v>
      </c>
      <c r="AS10" s="99">
        <v>7113</v>
      </c>
      <c r="AT10" s="230">
        <v>21042</v>
      </c>
      <c r="AU10" s="99">
        <v>6097</v>
      </c>
      <c r="AV10" s="99">
        <v>6412</v>
      </c>
      <c r="AW10" s="99">
        <v>7040</v>
      </c>
    </row>
    <row r="11" spans="1:49" s="119" customFormat="1" ht="12.75" customHeight="1">
      <c r="A11" s="98" t="s">
        <v>197</v>
      </c>
      <c r="B11" s="111"/>
      <c r="C11" s="111"/>
      <c r="D11" s="111"/>
      <c r="E11" s="111"/>
      <c r="F11" s="96">
        <v>-1629.766143106457</v>
      </c>
      <c r="G11" s="109"/>
      <c r="H11" s="109"/>
      <c r="I11" s="109"/>
      <c r="J11" s="109"/>
      <c r="K11" s="96">
        <v>-948.5</v>
      </c>
      <c r="L11" s="109"/>
      <c r="M11" s="109"/>
      <c r="N11" s="109"/>
      <c r="O11" s="109"/>
      <c r="P11" s="96">
        <v>-1412.80303030303</v>
      </c>
      <c r="Q11" s="109"/>
      <c r="R11" s="109"/>
      <c r="S11" s="109"/>
      <c r="T11" s="109"/>
      <c r="U11" s="96">
        <v>-2372.86771964462</v>
      </c>
      <c r="V11" s="91">
        <v>-752.3850267379679</v>
      </c>
      <c r="W11" s="91">
        <v>-811.7196167423097</v>
      </c>
      <c r="X11" s="91">
        <v>-926.6351888667992</v>
      </c>
      <c r="Y11" s="91">
        <v>-1078.0169971671387</v>
      </c>
      <c r="Z11" s="96">
        <v>-3587.4962443665495</v>
      </c>
      <c r="AA11" s="91">
        <v>-1042</v>
      </c>
      <c r="AB11" s="91">
        <v>-863</v>
      </c>
      <c r="AC11" s="91">
        <v>-807</v>
      </c>
      <c r="AD11" s="91">
        <f t="shared" si="0"/>
        <v>-862</v>
      </c>
      <c r="AE11" s="96">
        <v>-3574</v>
      </c>
      <c r="AF11" s="91">
        <v>-755</v>
      </c>
      <c r="AG11" s="91">
        <v>-940</v>
      </c>
      <c r="AH11" s="91">
        <v>-947</v>
      </c>
      <c r="AI11" s="91">
        <v>-1314</v>
      </c>
      <c r="AJ11" s="96">
        <v>-3927</v>
      </c>
      <c r="AK11" s="91">
        <v>-1274</v>
      </c>
      <c r="AL11" s="91">
        <v>-1405</v>
      </c>
      <c r="AM11" s="91">
        <v>-1454</v>
      </c>
      <c r="AN11" s="91">
        <v>-931</v>
      </c>
      <c r="AO11" s="96">
        <v>-4992</v>
      </c>
      <c r="AP11" s="91">
        <v>-833</v>
      </c>
      <c r="AQ11" s="91">
        <v>-704</v>
      </c>
      <c r="AR11" s="91">
        <v>-1912</v>
      </c>
      <c r="AS11" s="91">
        <v>-1766</v>
      </c>
      <c r="AT11" s="231">
        <v>-5058</v>
      </c>
      <c r="AU11" s="91">
        <v>-1637</v>
      </c>
      <c r="AV11" s="91">
        <v>-1561</v>
      </c>
      <c r="AW11" s="91">
        <v>-1636</v>
      </c>
    </row>
    <row r="12" spans="1:49" ht="12.75" customHeight="1">
      <c r="A12" s="95" t="s">
        <v>198</v>
      </c>
      <c r="B12" s="109"/>
      <c r="C12" s="109"/>
      <c r="D12" s="109"/>
      <c r="E12" s="109"/>
      <c r="F12" s="96">
        <v>-556.5235602094241</v>
      </c>
      <c r="G12" s="109"/>
      <c r="H12" s="109"/>
      <c r="I12" s="109"/>
      <c r="J12" s="109"/>
      <c r="K12" s="96">
        <v>-478.8062015503876</v>
      </c>
      <c r="L12" s="109"/>
      <c r="M12" s="109"/>
      <c r="N12" s="109"/>
      <c r="O12" s="109"/>
      <c r="P12" s="96">
        <v>-629.0998217468806</v>
      </c>
      <c r="Q12" s="109"/>
      <c r="R12" s="109"/>
      <c r="S12" s="109"/>
      <c r="T12" s="109"/>
      <c r="U12" s="96">
        <v>-830.1727541954591</v>
      </c>
      <c r="V12" s="91">
        <v>-286.5668449197861</v>
      </c>
      <c r="W12" s="91">
        <v>-281.78517397881996</v>
      </c>
      <c r="X12" s="91">
        <v>-351.148111332008</v>
      </c>
      <c r="Y12" s="91">
        <v>-371.71860245514637</v>
      </c>
      <c r="Z12" s="96">
        <v>-1296.179268903355</v>
      </c>
      <c r="AA12" s="91">
        <v>-430.70888468809073</v>
      </c>
      <c r="AB12" s="91">
        <v>-216.86320754716982</v>
      </c>
      <c r="AC12" s="91">
        <v>-232</v>
      </c>
      <c r="AD12" s="91">
        <f t="shared" si="0"/>
        <v>-200.42790776473942</v>
      </c>
      <c r="AE12" s="96">
        <v>-1080</v>
      </c>
      <c r="AF12" s="91">
        <v>-178</v>
      </c>
      <c r="AG12" s="91">
        <v>-201</v>
      </c>
      <c r="AH12" s="91">
        <v>-218</v>
      </c>
      <c r="AI12" s="91">
        <v>-257</v>
      </c>
      <c r="AJ12" s="96">
        <v>-849</v>
      </c>
      <c r="AK12" s="91">
        <v>-280</v>
      </c>
      <c r="AL12" s="91">
        <v>-353</v>
      </c>
      <c r="AM12" s="91">
        <v>-296</v>
      </c>
      <c r="AN12" s="91">
        <v>-203</v>
      </c>
      <c r="AO12" s="96">
        <v>-1115</v>
      </c>
      <c r="AP12" s="91">
        <v>-205</v>
      </c>
      <c r="AQ12" s="91">
        <v>-113</v>
      </c>
      <c r="AR12" s="91">
        <v>-283</v>
      </c>
      <c r="AS12" s="91">
        <v>-352</v>
      </c>
      <c r="AT12" s="231">
        <v>-931</v>
      </c>
      <c r="AU12" s="91">
        <v>-287</v>
      </c>
      <c r="AV12" s="91">
        <v>-299</v>
      </c>
      <c r="AW12" s="91">
        <v>-283</v>
      </c>
    </row>
    <row r="13" spans="1:49" ht="12.75" customHeight="1">
      <c r="A13" s="95" t="s">
        <v>199</v>
      </c>
      <c r="B13" s="109"/>
      <c r="C13" s="109"/>
      <c r="D13" s="109"/>
      <c r="E13" s="109"/>
      <c r="F13" s="96">
        <v>-731.1553228621292</v>
      </c>
      <c r="G13" s="109"/>
      <c r="H13" s="109"/>
      <c r="I13" s="109"/>
      <c r="J13" s="109"/>
      <c r="K13" s="96">
        <v>-291.7829457364341</v>
      </c>
      <c r="L13" s="109"/>
      <c r="M13" s="109"/>
      <c r="N13" s="109"/>
      <c r="O13" s="109"/>
      <c r="P13" s="96">
        <v>-524.7014260249554</v>
      </c>
      <c r="Q13" s="109"/>
      <c r="R13" s="109"/>
      <c r="S13" s="109"/>
      <c r="T13" s="109"/>
      <c r="U13" s="96">
        <v>-811.2142152023692</v>
      </c>
      <c r="V13" s="91">
        <v>-276.8288770053476</v>
      </c>
      <c r="W13" s="91">
        <v>-307.89712556732223</v>
      </c>
      <c r="X13" s="91">
        <v>-357.0427435387674</v>
      </c>
      <c r="Y13" s="91">
        <v>-390.9442870632672</v>
      </c>
      <c r="Z13" s="96">
        <v>-1339.3189784677015</v>
      </c>
      <c r="AA13" s="91">
        <v>-388.51606805293005</v>
      </c>
      <c r="AB13" s="91">
        <v>-426.07547169811323</v>
      </c>
      <c r="AC13" s="91">
        <v>-362</v>
      </c>
      <c r="AD13" s="91">
        <f t="shared" si="0"/>
        <v>-364.4084602489567</v>
      </c>
      <c r="AE13" s="96">
        <v>-1541</v>
      </c>
      <c r="AF13" s="91">
        <v>-393</v>
      </c>
      <c r="AG13" s="91">
        <v>-485</v>
      </c>
      <c r="AH13" s="91">
        <v>-479</v>
      </c>
      <c r="AI13" s="91">
        <v>-603</v>
      </c>
      <c r="AJ13" s="96">
        <v>-1948</v>
      </c>
      <c r="AK13" s="91">
        <v>-650</v>
      </c>
      <c r="AL13" s="91">
        <v>-615</v>
      </c>
      <c r="AM13" s="91">
        <v>-644</v>
      </c>
      <c r="AN13" s="91">
        <v>-330</v>
      </c>
      <c r="AO13" s="96">
        <v>-2195</v>
      </c>
      <c r="AP13" s="91">
        <v>-311</v>
      </c>
      <c r="AQ13" s="91">
        <v>-291</v>
      </c>
      <c r="AR13" s="91">
        <v>-484</v>
      </c>
      <c r="AS13" s="91">
        <v>-550</v>
      </c>
      <c r="AT13" s="231">
        <v>-1603</v>
      </c>
      <c r="AU13" s="91">
        <v>-588</v>
      </c>
      <c r="AV13" s="91">
        <v>-517</v>
      </c>
      <c r="AW13" s="91">
        <v>-584</v>
      </c>
    </row>
    <row r="14" spans="1:49" ht="12.75" customHeight="1">
      <c r="A14" s="95" t="s">
        <v>200</v>
      </c>
      <c r="B14" s="109"/>
      <c r="C14" s="109"/>
      <c r="D14" s="109"/>
      <c r="E14" s="109"/>
      <c r="F14" s="96">
        <v>-86.80279232111693</v>
      </c>
      <c r="G14" s="109"/>
      <c r="H14" s="109"/>
      <c r="I14" s="109"/>
      <c r="J14" s="109"/>
      <c r="K14" s="96">
        <v>-69.75581395348837</v>
      </c>
      <c r="L14" s="109"/>
      <c r="M14" s="109"/>
      <c r="N14" s="109"/>
      <c r="O14" s="109"/>
      <c r="P14" s="96">
        <v>-39.848484848484844</v>
      </c>
      <c r="Q14" s="109"/>
      <c r="R14" s="109"/>
      <c r="S14" s="109"/>
      <c r="T14" s="109"/>
      <c r="U14" s="96">
        <v>-53.97334649555775</v>
      </c>
      <c r="V14" s="91">
        <v>-22.155080213903744</v>
      </c>
      <c r="W14" s="91">
        <v>-25.35552193645991</v>
      </c>
      <c r="X14" s="91">
        <v>-23.628230616302186</v>
      </c>
      <c r="Y14" s="91">
        <v>-30.71293673276676</v>
      </c>
      <c r="Z14" s="96">
        <v>-102.30345518277417</v>
      </c>
      <c r="AA14" s="91">
        <v>-36.79584120982987</v>
      </c>
      <c r="AB14" s="91">
        <v>-1.7122641509433962</v>
      </c>
      <c r="AC14" s="91">
        <v>0</v>
      </c>
      <c r="AD14" s="91">
        <f t="shared" si="0"/>
        <v>-0.4918946392267358</v>
      </c>
      <c r="AE14" s="96">
        <v>-39</v>
      </c>
      <c r="AF14" s="91" t="s">
        <v>306</v>
      </c>
      <c r="AG14" s="91">
        <v>0</v>
      </c>
      <c r="AH14" s="91">
        <v>0</v>
      </c>
      <c r="AI14" s="91">
        <v>-70</v>
      </c>
      <c r="AJ14" s="96">
        <v>-68</v>
      </c>
      <c r="AK14" s="91">
        <v>-50</v>
      </c>
      <c r="AL14" s="91">
        <v>-54</v>
      </c>
      <c r="AM14" s="91">
        <v>-110</v>
      </c>
      <c r="AN14" s="91">
        <v>-95</v>
      </c>
      <c r="AO14" s="96">
        <v>-311</v>
      </c>
      <c r="AP14" s="91">
        <v>-82</v>
      </c>
      <c r="AQ14" s="91">
        <v>-61</v>
      </c>
      <c r="AR14" s="91">
        <v>-850</v>
      </c>
      <c r="AS14" s="91">
        <v>-463</v>
      </c>
      <c r="AT14" s="231">
        <v>-1372</v>
      </c>
      <c r="AU14" s="91">
        <v>-481</v>
      </c>
      <c r="AV14" s="91">
        <v>-412</v>
      </c>
      <c r="AW14" s="91">
        <v>-457</v>
      </c>
    </row>
    <row r="15" spans="1:49" ht="12.75" customHeight="1">
      <c r="A15" s="95" t="s">
        <v>201</v>
      </c>
      <c r="B15" s="109"/>
      <c r="C15" s="109"/>
      <c r="D15" s="109"/>
      <c r="E15" s="109"/>
      <c r="F15" s="96">
        <v>-205.21815008726003</v>
      </c>
      <c r="G15" s="109"/>
      <c r="H15" s="109"/>
      <c r="I15" s="109"/>
      <c r="J15" s="109"/>
      <c r="K15" s="96">
        <v>-47.70542635658915</v>
      </c>
      <c r="L15" s="109"/>
      <c r="M15" s="109"/>
      <c r="N15" s="109"/>
      <c r="O15" s="109"/>
      <c r="P15" s="96">
        <v>-125.05347593582887</v>
      </c>
      <c r="Q15" s="109"/>
      <c r="R15" s="109"/>
      <c r="S15" s="109"/>
      <c r="T15" s="109"/>
      <c r="U15" s="96">
        <v>-240.72063178677197</v>
      </c>
      <c r="V15" s="91">
        <v>-91.88770053475936</v>
      </c>
      <c r="W15" s="91">
        <v>-99.34947049924357</v>
      </c>
      <c r="X15" s="91">
        <v>-98.11630218687873</v>
      </c>
      <c r="Y15" s="91">
        <v>-109.11709159584512</v>
      </c>
      <c r="Z15" s="96">
        <v>-399.27891837756636</v>
      </c>
      <c r="AA15" s="91">
        <v>-111.19565217391305</v>
      </c>
      <c r="AB15" s="91">
        <v>-116.03301886792453</v>
      </c>
      <c r="AC15" s="91">
        <v>-112</v>
      </c>
      <c r="AD15" s="91">
        <f t="shared" si="0"/>
        <v>-113.77132895816244</v>
      </c>
      <c r="AE15" s="96">
        <v>-453</v>
      </c>
      <c r="AF15" s="91">
        <v>-114</v>
      </c>
      <c r="AG15" s="91">
        <v>-144</v>
      </c>
      <c r="AH15" s="91">
        <v>-135</v>
      </c>
      <c r="AI15" s="91">
        <v>-150</v>
      </c>
      <c r="AJ15" s="96">
        <v>-541</v>
      </c>
      <c r="AK15" s="91">
        <v>-183</v>
      </c>
      <c r="AL15" s="91">
        <v>-164</v>
      </c>
      <c r="AM15" s="91">
        <v>-174</v>
      </c>
      <c r="AN15" s="91">
        <v>-97</v>
      </c>
      <c r="AO15" s="96">
        <v>-607</v>
      </c>
      <c r="AP15" s="91">
        <v>-93</v>
      </c>
      <c r="AQ15" s="91">
        <v>-95</v>
      </c>
      <c r="AR15" s="91">
        <v>-152</v>
      </c>
      <c r="AS15" s="91">
        <v>-160</v>
      </c>
      <c r="AT15" s="231">
        <v>-490</v>
      </c>
      <c r="AU15" s="91">
        <v>-166</v>
      </c>
      <c r="AV15" s="91">
        <v>-94</v>
      </c>
      <c r="AW15" s="91">
        <v>-208</v>
      </c>
    </row>
    <row r="16" spans="1:49" ht="12.75" customHeight="1">
      <c r="A16" s="95" t="s">
        <v>202</v>
      </c>
      <c r="B16" s="109"/>
      <c r="C16" s="109"/>
      <c r="D16" s="109"/>
      <c r="E16" s="109"/>
      <c r="F16" s="96">
        <v>-50.06631762652705</v>
      </c>
      <c r="G16" s="109"/>
      <c r="H16" s="109"/>
      <c r="I16" s="109"/>
      <c r="J16" s="109"/>
      <c r="K16" s="96">
        <v>-60.44961240310077</v>
      </c>
      <c r="L16" s="109"/>
      <c r="M16" s="109"/>
      <c r="N16" s="109"/>
      <c r="O16" s="109"/>
      <c r="P16" s="96">
        <v>-94.09982174688056</v>
      </c>
      <c r="Q16" s="109"/>
      <c r="R16" s="109"/>
      <c r="S16" s="109"/>
      <c r="T16" s="109"/>
      <c r="U16" s="96">
        <v>-436.786771964462</v>
      </c>
      <c r="V16" s="91">
        <v>-74.94652406417113</v>
      </c>
      <c r="W16" s="91">
        <v>-97.33232476046393</v>
      </c>
      <c r="X16" s="91">
        <v>-96.69980119284295</v>
      </c>
      <c r="Y16" s="91">
        <v>-175.52407932011332</v>
      </c>
      <c r="Z16" s="96">
        <v>-450.4156234351528</v>
      </c>
      <c r="AA16" s="91">
        <v>-74.2296786389414</v>
      </c>
      <c r="AB16" s="91">
        <v>-101.79245283018868</v>
      </c>
      <c r="AC16" s="91">
        <v>-101</v>
      </c>
      <c r="AD16" s="91">
        <f t="shared" si="0"/>
        <v>-183.97786853086996</v>
      </c>
      <c r="AE16" s="96">
        <v>-461</v>
      </c>
      <c r="AF16" s="91">
        <v>-70</v>
      </c>
      <c r="AG16" s="91">
        <v>-110</v>
      </c>
      <c r="AH16" s="91">
        <v>-115</v>
      </c>
      <c r="AI16" s="91">
        <v>-234</v>
      </c>
      <c r="AJ16" s="96">
        <v>-521</v>
      </c>
      <c r="AK16" s="91">
        <v>-111</v>
      </c>
      <c r="AL16" s="91">
        <v>-219</v>
      </c>
      <c r="AM16" s="91">
        <v>-230</v>
      </c>
      <c r="AN16" s="91">
        <v>-206</v>
      </c>
      <c r="AO16" s="96">
        <v>-764</v>
      </c>
      <c r="AP16" s="91">
        <v>-142</v>
      </c>
      <c r="AQ16" s="91">
        <v>-144</v>
      </c>
      <c r="AR16" s="91">
        <v>-143</v>
      </c>
      <c r="AS16" s="91">
        <v>-241</v>
      </c>
      <c r="AT16" s="231">
        <v>-662</v>
      </c>
      <c r="AU16" s="91">
        <v>-115</v>
      </c>
      <c r="AV16" s="91">
        <v>-239</v>
      </c>
      <c r="AW16" s="91">
        <v>-104</v>
      </c>
    </row>
    <row r="17" spans="1:49" s="119" customFormat="1" ht="12.75" customHeight="1">
      <c r="A17" s="107" t="s">
        <v>457</v>
      </c>
      <c r="B17" s="111"/>
      <c r="C17" s="111"/>
      <c r="D17" s="111"/>
      <c r="E17" s="111"/>
      <c r="F17" s="100">
        <v>4100.415357766144</v>
      </c>
      <c r="G17" s="111"/>
      <c r="H17" s="111"/>
      <c r="I17" s="111"/>
      <c r="J17" s="111"/>
      <c r="K17" s="100">
        <v>4494.794573643411</v>
      </c>
      <c r="L17" s="111"/>
      <c r="M17" s="111"/>
      <c r="N17" s="111"/>
      <c r="O17" s="111"/>
      <c r="P17" s="100">
        <v>6702.486631016043</v>
      </c>
      <c r="Q17" s="111"/>
      <c r="R17" s="111"/>
      <c r="S17" s="111"/>
      <c r="T17" s="111"/>
      <c r="U17" s="100">
        <v>9653.652517275419</v>
      </c>
      <c r="V17" s="99">
        <v>3054.700534759358</v>
      </c>
      <c r="W17" s="99">
        <v>2748.633383761976</v>
      </c>
      <c r="X17" s="99">
        <v>2911.32703777336</v>
      </c>
      <c r="Y17" s="99">
        <v>3555.816808309726</v>
      </c>
      <c r="Z17" s="100">
        <v>12294.261392088134</v>
      </c>
      <c r="AA17" s="99">
        <v>3774.4281663516063</v>
      </c>
      <c r="AB17" s="99">
        <v>3311</v>
      </c>
      <c r="AC17" s="99">
        <v>3527</v>
      </c>
      <c r="AD17" s="99">
        <f t="shared" si="0"/>
        <v>3121.5718336483937</v>
      </c>
      <c r="AE17" s="100">
        <v>13734</v>
      </c>
      <c r="AF17" s="99">
        <v>2677</v>
      </c>
      <c r="AG17" s="99">
        <v>3291</v>
      </c>
      <c r="AH17" s="99">
        <v>3738</v>
      </c>
      <c r="AI17" s="99">
        <v>4507</v>
      </c>
      <c r="AJ17" s="100">
        <v>14112</v>
      </c>
      <c r="AK17" s="99">
        <v>4537</v>
      </c>
      <c r="AL17" s="99">
        <v>5804</v>
      </c>
      <c r="AM17" s="99">
        <v>6212</v>
      </c>
      <c r="AN17" s="99">
        <v>4274</v>
      </c>
      <c r="AO17" s="100">
        <v>20576</v>
      </c>
      <c r="AP17" s="99">
        <v>2794</v>
      </c>
      <c r="AQ17" s="99">
        <v>3323</v>
      </c>
      <c r="AR17" s="99">
        <v>4858</v>
      </c>
      <c r="AS17" s="99">
        <v>5347</v>
      </c>
      <c r="AT17" s="230">
        <v>15984</v>
      </c>
      <c r="AU17" s="99">
        <v>4460</v>
      </c>
      <c r="AV17" s="99">
        <v>4851</v>
      </c>
      <c r="AW17" s="99">
        <v>5404</v>
      </c>
    </row>
    <row r="18" spans="1:49" s="119" customFormat="1" ht="12.75" customHeight="1">
      <c r="A18" s="127" t="s">
        <v>473</v>
      </c>
      <c r="B18" s="111"/>
      <c r="C18" s="111"/>
      <c r="D18" s="111"/>
      <c r="E18" s="111"/>
      <c r="F18" s="100"/>
      <c r="G18" s="111"/>
      <c r="H18" s="111"/>
      <c r="I18" s="111"/>
      <c r="J18" s="111"/>
      <c r="K18" s="100"/>
      <c r="L18" s="111"/>
      <c r="M18" s="111"/>
      <c r="N18" s="111"/>
      <c r="O18" s="111"/>
      <c r="P18" s="100"/>
      <c r="Q18" s="111"/>
      <c r="R18" s="111"/>
      <c r="S18" s="111"/>
      <c r="T18" s="111"/>
      <c r="U18" s="100"/>
      <c r="V18" s="99"/>
      <c r="W18" s="99"/>
      <c r="X18" s="99"/>
      <c r="Y18" s="99"/>
      <c r="Z18" s="100"/>
      <c r="AA18" s="99"/>
      <c r="AB18" s="99"/>
      <c r="AC18" s="99"/>
      <c r="AD18" s="99"/>
      <c r="AE18" s="100"/>
      <c r="AF18" s="99"/>
      <c r="AG18" s="99"/>
      <c r="AH18" s="99"/>
      <c r="AI18" s="99"/>
      <c r="AJ18" s="100"/>
      <c r="AK18" s="99"/>
      <c r="AL18" s="99"/>
      <c r="AM18" s="99"/>
      <c r="AN18" s="99"/>
      <c r="AO18" s="100"/>
      <c r="AP18" s="99"/>
      <c r="AQ18" s="99"/>
      <c r="AR18" s="91">
        <v>153</v>
      </c>
      <c r="AS18" s="91">
        <v>103</v>
      </c>
      <c r="AT18" s="231">
        <v>143</v>
      </c>
      <c r="AU18" s="99">
        <v>51</v>
      </c>
      <c r="AV18" s="99">
        <v>25</v>
      </c>
      <c r="AW18" s="99">
        <v>36</v>
      </c>
    </row>
    <row r="19" spans="1:49" s="119" customFormat="1" ht="12.75" customHeight="1">
      <c r="A19" s="107" t="s">
        <v>203</v>
      </c>
      <c r="B19" s="111"/>
      <c r="C19" s="111"/>
      <c r="D19" s="111"/>
      <c r="E19" s="111"/>
      <c r="F19" s="100"/>
      <c r="G19" s="111"/>
      <c r="H19" s="111"/>
      <c r="I19" s="111"/>
      <c r="J19" s="111"/>
      <c r="K19" s="100"/>
      <c r="L19" s="111"/>
      <c r="M19" s="111"/>
      <c r="N19" s="111"/>
      <c r="O19" s="111"/>
      <c r="P19" s="100"/>
      <c r="Q19" s="111"/>
      <c r="R19" s="111"/>
      <c r="S19" s="111"/>
      <c r="T19" s="111"/>
      <c r="U19" s="100"/>
      <c r="V19" s="99">
        <v>3054.700534759358</v>
      </c>
      <c r="W19" s="99">
        <v>2748.633383761976</v>
      </c>
      <c r="X19" s="99">
        <v>2911.32703777336</v>
      </c>
      <c r="Y19" s="99">
        <v>3555.816808309726</v>
      </c>
      <c r="Z19" s="100">
        <v>12294.261392088134</v>
      </c>
      <c r="AA19" s="99">
        <v>3774.4281663516063</v>
      </c>
      <c r="AB19" s="99">
        <v>3311</v>
      </c>
      <c r="AC19" s="99">
        <v>3527</v>
      </c>
      <c r="AD19" s="99">
        <f>AE19-AC19-AB19-AA19</f>
        <v>3121.5718336483937</v>
      </c>
      <c r="AE19" s="100">
        <v>13734</v>
      </c>
      <c r="AF19" s="99">
        <v>2677</v>
      </c>
      <c r="AG19" s="99">
        <v>3291</v>
      </c>
      <c r="AH19" s="99">
        <v>3738</v>
      </c>
      <c r="AI19" s="99">
        <v>4507</v>
      </c>
      <c r="AJ19" s="100">
        <v>14112</v>
      </c>
      <c r="AK19" s="99">
        <v>4537</v>
      </c>
      <c r="AL19" s="99">
        <v>5804</v>
      </c>
      <c r="AM19" s="99">
        <v>6212</v>
      </c>
      <c r="AN19" s="99">
        <v>4274</v>
      </c>
      <c r="AO19" s="100">
        <v>20576</v>
      </c>
      <c r="AP19" s="99">
        <v>2794</v>
      </c>
      <c r="AQ19" s="99">
        <v>3323</v>
      </c>
      <c r="AR19" s="99">
        <v>5011</v>
      </c>
      <c r="AS19" s="99">
        <v>5450</v>
      </c>
      <c r="AT19" s="230">
        <v>16127</v>
      </c>
      <c r="AU19" s="99">
        <v>4511</v>
      </c>
      <c r="AV19" s="99">
        <v>4876</v>
      </c>
      <c r="AW19" s="99">
        <v>5440</v>
      </c>
    </row>
    <row r="20" s="119" customFormat="1" ht="12.75" customHeight="1">
      <c r="A20" s="134" t="s">
        <v>490</v>
      </c>
    </row>
    <row r="21" ht="12.75"/>
    <row r="22" spans="1:49" ht="12.75">
      <c r="A22" s="92" t="s">
        <v>406</v>
      </c>
      <c r="B22" s="93" t="s">
        <v>0</v>
      </c>
      <c r="C22" s="93" t="s">
        <v>1</v>
      </c>
      <c r="D22" s="93" t="s">
        <v>2</v>
      </c>
      <c r="E22" s="93" t="s">
        <v>3</v>
      </c>
      <c r="F22" s="93" t="s">
        <v>4</v>
      </c>
      <c r="G22" s="93" t="s">
        <v>10</v>
      </c>
      <c r="H22" s="93" t="s">
        <v>11</v>
      </c>
      <c r="I22" s="93" t="s">
        <v>12</v>
      </c>
      <c r="J22" s="93" t="s">
        <v>13</v>
      </c>
      <c r="K22" s="93" t="s">
        <v>14</v>
      </c>
      <c r="L22" s="93" t="s">
        <v>15</v>
      </c>
      <c r="M22" s="93" t="s">
        <v>16</v>
      </c>
      <c r="N22" s="93" t="s">
        <v>17</v>
      </c>
      <c r="O22" s="93" t="s">
        <v>18</v>
      </c>
      <c r="P22" s="93" t="s">
        <v>19</v>
      </c>
      <c r="Q22" s="93" t="s">
        <v>20</v>
      </c>
      <c r="R22" s="93" t="s">
        <v>21</v>
      </c>
      <c r="S22" s="93" t="s">
        <v>22</v>
      </c>
      <c r="T22" s="93" t="s">
        <v>23</v>
      </c>
      <c r="U22" s="93" t="s">
        <v>24</v>
      </c>
      <c r="V22" s="93" t="s">
        <v>25</v>
      </c>
      <c r="W22" s="93" t="s">
        <v>26</v>
      </c>
      <c r="X22" s="93" t="s">
        <v>27</v>
      </c>
      <c r="Y22" s="93" t="s">
        <v>28</v>
      </c>
      <c r="Z22" s="93" t="s">
        <v>29</v>
      </c>
      <c r="AA22" s="93" t="s">
        <v>30</v>
      </c>
      <c r="AB22" s="93" t="s">
        <v>31</v>
      </c>
      <c r="AC22" s="93" t="s">
        <v>32</v>
      </c>
      <c r="AD22" s="93" t="s">
        <v>275</v>
      </c>
      <c r="AE22" s="93" t="s">
        <v>276</v>
      </c>
      <c r="AF22" s="93" t="s">
        <v>278</v>
      </c>
      <c r="AG22" s="93" t="s">
        <v>280</v>
      </c>
      <c r="AH22" s="93" t="s">
        <v>287</v>
      </c>
      <c r="AI22" s="123" t="s">
        <v>289</v>
      </c>
      <c r="AJ22" s="123" t="s">
        <v>290</v>
      </c>
      <c r="AK22" s="123" t="s">
        <v>299</v>
      </c>
      <c r="AL22" s="123" t="s">
        <v>300</v>
      </c>
      <c r="AM22" s="123" t="s">
        <v>301</v>
      </c>
      <c r="AN22" s="123" t="s">
        <v>302</v>
      </c>
      <c r="AO22" s="123" t="s">
        <v>303</v>
      </c>
      <c r="AP22" s="123" t="s">
        <v>341</v>
      </c>
      <c r="AQ22" s="123" t="s">
        <v>342</v>
      </c>
      <c r="AR22" s="123" t="s">
        <v>343</v>
      </c>
      <c r="AS22" s="123" t="s">
        <v>344</v>
      </c>
      <c r="AT22" s="123" t="s">
        <v>345</v>
      </c>
      <c r="AU22" s="123" t="s">
        <v>491</v>
      </c>
      <c r="AV22" s="123" t="s">
        <v>494</v>
      </c>
      <c r="AW22" s="123" t="s">
        <v>496</v>
      </c>
    </row>
    <row r="23" spans="1:46" ht="12.75">
      <c r="A23" s="128"/>
      <c r="B23" s="129"/>
      <c r="C23" s="129"/>
      <c r="D23" s="129"/>
      <c r="E23" s="129"/>
      <c r="F23" s="129"/>
      <c r="G23" s="129"/>
      <c r="H23" s="129"/>
      <c r="I23" s="129"/>
      <c r="J23" s="129"/>
      <c r="K23" s="129"/>
      <c r="L23" s="129"/>
      <c r="M23" s="129"/>
      <c r="N23" s="129"/>
      <c r="O23" s="129"/>
      <c r="P23" s="129"/>
      <c r="Q23" s="129"/>
      <c r="R23" s="129"/>
      <c r="S23" s="129"/>
      <c r="T23" s="129"/>
      <c r="U23" s="129"/>
      <c r="V23" s="129"/>
      <c r="W23" s="129"/>
      <c r="X23" s="129"/>
      <c r="Y23" s="129"/>
      <c r="Z23" s="129"/>
      <c r="AA23" s="129"/>
      <c r="AB23" s="129"/>
      <c r="AC23" s="129"/>
      <c r="AD23" s="129"/>
      <c r="AE23" s="129"/>
      <c r="AF23" s="129"/>
      <c r="AG23" s="129"/>
      <c r="AH23" s="129"/>
      <c r="AI23" s="129"/>
      <c r="AJ23" s="129"/>
      <c r="AK23" s="130"/>
      <c r="AL23" s="130"/>
      <c r="AM23" s="130"/>
      <c r="AN23" s="130"/>
      <c r="AO23" s="130"/>
      <c r="AP23" s="130"/>
      <c r="AQ23" s="130"/>
      <c r="AR23" s="130"/>
      <c r="AS23" s="130"/>
      <c r="AT23" s="130"/>
    </row>
    <row r="24" spans="1:49" ht="12.75">
      <c r="A24" s="127" t="s">
        <v>192</v>
      </c>
      <c r="B24" s="91">
        <v>7.533913043478261</v>
      </c>
      <c r="C24" s="91">
        <v>5.269949066213922</v>
      </c>
      <c r="D24" s="91">
        <v>3.4216101694915255</v>
      </c>
      <c r="E24" s="91">
        <v>5.277777777777778</v>
      </c>
      <c r="F24" s="96">
        <v>21.532286212914485</v>
      </c>
      <c r="G24" s="91">
        <v>3.3620689655172415</v>
      </c>
      <c r="H24" s="91">
        <v>6.773706082357386</v>
      </c>
      <c r="I24" s="91">
        <v>1.5724027276373846</v>
      </c>
      <c r="J24" s="91">
        <v>5.696994991652755</v>
      </c>
      <c r="K24" s="96">
        <v>17.387596899224807</v>
      </c>
      <c r="L24" s="91">
        <v>1.2031732040546497</v>
      </c>
      <c r="M24" s="91">
        <v>30.629528985507246</v>
      </c>
      <c r="N24" s="91">
        <v>-23.49935036812473</v>
      </c>
      <c r="O24" s="91">
        <v>39.67535436671239</v>
      </c>
      <c r="P24" s="96">
        <v>45.842245989304814</v>
      </c>
      <c r="Q24" s="91">
        <v>29.5</v>
      </c>
      <c r="R24" s="91">
        <v>44.519827998088864</v>
      </c>
      <c r="S24" s="91">
        <v>62.622789783889985</v>
      </c>
      <c r="T24" s="91">
        <v>63.84412848867825</v>
      </c>
      <c r="U24" s="96">
        <v>199.05231984205332</v>
      </c>
      <c r="V24" s="109"/>
      <c r="W24" s="109"/>
      <c r="X24" s="109"/>
      <c r="Y24" s="109"/>
      <c r="Z24" s="109"/>
      <c r="AA24" s="109"/>
      <c r="AB24" s="109"/>
      <c r="AC24" s="109"/>
      <c r="AD24" s="109"/>
      <c r="AE24" s="109"/>
      <c r="AF24" s="109"/>
      <c r="AG24" s="109"/>
      <c r="AH24" s="109"/>
      <c r="AI24" s="109"/>
      <c r="AJ24" s="109"/>
      <c r="AK24" s="109"/>
      <c r="AL24" s="109"/>
      <c r="AM24" s="109"/>
      <c r="AN24" s="109"/>
      <c r="AO24" s="109"/>
      <c r="AP24" s="109"/>
      <c r="AQ24" s="109"/>
      <c r="AR24" s="109"/>
      <c r="AS24" s="109"/>
      <c r="AT24" s="109"/>
      <c r="AU24" s="237"/>
      <c r="AV24" s="237"/>
      <c r="AW24" s="237"/>
    </row>
    <row r="25" spans="1:49" ht="12.75">
      <c r="A25" s="127" t="s">
        <v>193</v>
      </c>
      <c r="B25" s="91">
        <v>519.9582608695653</v>
      </c>
      <c r="C25" s="91">
        <v>573.616298811545</v>
      </c>
      <c r="D25" s="91">
        <v>701.670197740113</v>
      </c>
      <c r="E25" s="91">
        <v>549.074074074074</v>
      </c>
      <c r="F25" s="96">
        <v>2343.1448516579408</v>
      </c>
      <c r="G25" s="91">
        <v>482.1623563218391</v>
      </c>
      <c r="H25" s="91">
        <v>700.593124291651</v>
      </c>
      <c r="I25" s="91">
        <v>675.6277577216205</v>
      </c>
      <c r="J25" s="91">
        <v>687.6919866444074</v>
      </c>
      <c r="K25" s="96">
        <v>2530.5658914728683</v>
      </c>
      <c r="L25" s="91">
        <v>673.2613486117232</v>
      </c>
      <c r="M25" s="91">
        <v>1045.4121376811593</v>
      </c>
      <c r="N25" s="91">
        <v>1103.6509311390212</v>
      </c>
      <c r="O25" s="91">
        <v>1153.2510288065844</v>
      </c>
      <c r="P25" s="96">
        <v>3968.9795008912656</v>
      </c>
      <c r="Q25" s="91">
        <v>1043.3461538461538</v>
      </c>
      <c r="R25" s="91">
        <v>1291.9732441471572</v>
      </c>
      <c r="S25" s="91">
        <v>1611.925343811395</v>
      </c>
      <c r="T25" s="91">
        <v>1935.1869404949973</v>
      </c>
      <c r="U25" s="96">
        <v>5839.615004935834</v>
      </c>
      <c r="V25" s="109"/>
      <c r="W25" s="109"/>
      <c r="X25" s="109"/>
      <c r="Y25" s="109"/>
      <c r="Z25" s="109"/>
      <c r="AA25" s="109"/>
      <c r="AB25" s="109"/>
      <c r="AC25" s="109"/>
      <c r="AD25" s="109"/>
      <c r="AE25" s="109"/>
      <c r="AF25" s="109"/>
      <c r="AG25" s="109"/>
      <c r="AH25" s="109"/>
      <c r="AI25" s="109"/>
      <c r="AJ25" s="109"/>
      <c r="AK25" s="109"/>
      <c r="AL25" s="109"/>
      <c r="AM25" s="109"/>
      <c r="AN25" s="109"/>
      <c r="AO25" s="109"/>
      <c r="AP25" s="109"/>
      <c r="AQ25" s="109"/>
      <c r="AR25" s="109"/>
      <c r="AS25" s="109"/>
      <c r="AT25" s="109"/>
      <c r="AU25" s="109"/>
      <c r="AV25" s="109"/>
      <c r="AW25" s="109"/>
    </row>
    <row r="26" spans="1:49" ht="12.75">
      <c r="A26" s="127" t="s">
        <v>194</v>
      </c>
      <c r="B26" s="91">
        <v>370.5321739130435</v>
      </c>
      <c r="C26" s="91">
        <v>160.0916808149406</v>
      </c>
      <c r="D26" s="91">
        <v>179.31850282485877</v>
      </c>
      <c r="E26" s="91">
        <v>443.6289173789174</v>
      </c>
      <c r="F26" s="96">
        <v>1148.4432809773125</v>
      </c>
      <c r="G26" s="91">
        <v>429.2887931034483</v>
      </c>
      <c r="H26" s="91">
        <v>238.94975443898755</v>
      </c>
      <c r="I26" s="91">
        <v>218.3032490974729</v>
      </c>
      <c r="J26" s="91">
        <v>511.0684474123539</v>
      </c>
      <c r="K26" s="96">
        <v>1393.9496124031007</v>
      </c>
      <c r="L26" s="91">
        <v>657.7831643895989</v>
      </c>
      <c r="M26" s="91">
        <v>322.6132246376811</v>
      </c>
      <c r="N26" s="91">
        <v>274.01905586834124</v>
      </c>
      <c r="O26" s="91">
        <v>669.4421582075903</v>
      </c>
      <c r="P26" s="96">
        <v>1916.9429590017826</v>
      </c>
      <c r="Q26" s="91">
        <v>983.3509615384615</v>
      </c>
      <c r="R26" s="91">
        <v>422.5561395126612</v>
      </c>
      <c r="S26" s="91">
        <v>338.688605108055</v>
      </c>
      <c r="T26" s="91">
        <v>886.8299104791995</v>
      </c>
      <c r="U26" s="96">
        <v>2617.690029615005</v>
      </c>
      <c r="V26" s="109"/>
      <c r="W26" s="109"/>
      <c r="X26" s="109"/>
      <c r="Y26" s="109"/>
      <c r="Z26" s="109"/>
      <c r="AA26" s="109"/>
      <c r="AB26" s="109"/>
      <c r="AC26" s="109"/>
      <c r="AD26" s="109"/>
      <c r="AE26" s="109"/>
      <c r="AF26" s="109"/>
      <c r="AG26" s="109"/>
      <c r="AH26" s="109"/>
      <c r="AI26" s="109"/>
      <c r="AJ26" s="109"/>
      <c r="AK26" s="109"/>
      <c r="AL26" s="109"/>
      <c r="AM26" s="109"/>
      <c r="AN26" s="109"/>
      <c r="AO26" s="109"/>
      <c r="AP26" s="109"/>
      <c r="AQ26" s="109"/>
      <c r="AR26" s="109"/>
      <c r="AS26" s="109"/>
      <c r="AT26" s="109"/>
      <c r="AU26" s="109"/>
      <c r="AV26" s="109"/>
      <c r="AW26" s="109"/>
    </row>
    <row r="27" spans="1:49" ht="12.75">
      <c r="A27" s="127" t="s">
        <v>60</v>
      </c>
      <c r="B27" s="91">
        <v>139.2382608695652</v>
      </c>
      <c r="C27" s="91">
        <v>110.76740237691001</v>
      </c>
      <c r="D27" s="91">
        <v>128.37923728813558</v>
      </c>
      <c r="E27" s="91">
        <v>107.3076923076923</v>
      </c>
      <c r="F27" s="96">
        <v>485.65794066317625</v>
      </c>
      <c r="G27" s="91">
        <v>102.74425287356323</v>
      </c>
      <c r="H27" s="91">
        <v>111.58670192670948</v>
      </c>
      <c r="I27" s="91">
        <v>130.70998796630565</v>
      </c>
      <c r="J27" s="91">
        <v>134.75375626043407</v>
      </c>
      <c r="K27" s="96">
        <v>476.7984496124031</v>
      </c>
      <c r="L27" s="91">
        <v>146.89731159100924</v>
      </c>
      <c r="M27" s="91">
        <v>212.64945652173913</v>
      </c>
      <c r="N27" s="91">
        <v>183.73754872239064</v>
      </c>
      <c r="O27" s="91">
        <v>211.6918152720622</v>
      </c>
      <c r="P27" s="96">
        <v>753.1461675579322</v>
      </c>
      <c r="Q27" s="91">
        <v>212.23076923076923</v>
      </c>
      <c r="R27" s="91">
        <v>235.07405637840418</v>
      </c>
      <c r="S27" s="91">
        <v>231.43418467583498</v>
      </c>
      <c r="T27" s="91">
        <v>300.5476566614007</v>
      </c>
      <c r="U27" s="96">
        <v>975.019743336624</v>
      </c>
      <c r="V27" s="109"/>
      <c r="W27" s="109"/>
      <c r="X27" s="109"/>
      <c r="Y27" s="109"/>
      <c r="Z27" s="109"/>
      <c r="AA27" s="109"/>
      <c r="AB27" s="109"/>
      <c r="AC27" s="109"/>
      <c r="AD27" s="109"/>
      <c r="AE27" s="109"/>
      <c r="AF27" s="109"/>
      <c r="AG27" s="109"/>
      <c r="AH27" s="109"/>
      <c r="AI27" s="109"/>
      <c r="AJ27" s="109"/>
      <c r="AK27" s="109"/>
      <c r="AL27" s="109"/>
      <c r="AM27" s="109"/>
      <c r="AN27" s="109"/>
      <c r="AO27" s="109"/>
      <c r="AP27" s="109"/>
      <c r="AQ27" s="109"/>
      <c r="AR27" s="109"/>
      <c r="AS27" s="109"/>
      <c r="AT27" s="109"/>
      <c r="AU27" s="109"/>
      <c r="AV27" s="109"/>
      <c r="AW27" s="109"/>
    </row>
    <row r="28" spans="1:49" ht="12.75">
      <c r="A28" s="127" t="s">
        <v>195</v>
      </c>
      <c r="B28" s="91">
        <v>26.723478260869566</v>
      </c>
      <c r="C28" s="91">
        <v>38.730050933786075</v>
      </c>
      <c r="D28" s="91">
        <v>13.502824858757062</v>
      </c>
      <c r="E28" s="91">
        <v>22.1011396011396</v>
      </c>
      <c r="F28" s="96">
        <v>101.63699825479931</v>
      </c>
      <c r="G28" s="91">
        <v>30.571120689655174</v>
      </c>
      <c r="H28" s="91">
        <v>24.52965621458255</v>
      </c>
      <c r="I28" s="91">
        <v>9.77135980746089</v>
      </c>
      <c r="J28" s="91">
        <v>9.148580968280468</v>
      </c>
      <c r="K28" s="96">
        <v>76.09302325581395</v>
      </c>
      <c r="L28" s="91">
        <v>13.287791978845306</v>
      </c>
      <c r="M28" s="91">
        <v>-7.382246376811594</v>
      </c>
      <c r="N28" s="91">
        <v>4.352533564313555</v>
      </c>
      <c r="O28" s="91">
        <v>7.10562414266118</v>
      </c>
      <c r="P28" s="96">
        <v>17.575757575757574</v>
      </c>
      <c r="Q28" s="91">
        <v>4.4423076923076925</v>
      </c>
      <c r="R28" s="91">
        <v>32.044911610129</v>
      </c>
      <c r="S28" s="91">
        <v>-22.907662082514737</v>
      </c>
      <c r="T28" s="91">
        <v>8.141126908899421</v>
      </c>
      <c r="U28" s="96">
        <v>22.275419545903258</v>
      </c>
      <c r="V28" s="109"/>
      <c r="W28" s="109"/>
      <c r="X28" s="109"/>
      <c r="Y28" s="109"/>
      <c r="Z28" s="109"/>
      <c r="AA28" s="109"/>
      <c r="AB28" s="109"/>
      <c r="AC28" s="109"/>
      <c r="AD28" s="109"/>
      <c r="AE28" s="109"/>
      <c r="AF28" s="109"/>
      <c r="AG28" s="109"/>
      <c r="AH28" s="109"/>
      <c r="AI28" s="109"/>
      <c r="AJ28" s="109"/>
      <c r="AK28" s="109"/>
      <c r="AL28" s="109"/>
      <c r="AM28" s="109"/>
      <c r="AN28" s="109"/>
      <c r="AO28" s="109"/>
      <c r="AP28" s="109"/>
      <c r="AQ28" s="109"/>
      <c r="AR28" s="109"/>
      <c r="AS28" s="109"/>
      <c r="AT28" s="109"/>
      <c r="AU28" s="109"/>
      <c r="AV28" s="109"/>
      <c r="AW28" s="109"/>
    </row>
    <row r="29" spans="1:49" ht="12.75">
      <c r="A29" s="127"/>
      <c r="B29" s="91"/>
      <c r="C29" s="91"/>
      <c r="D29" s="91"/>
      <c r="E29" s="91"/>
      <c r="F29" s="96"/>
      <c r="G29" s="91"/>
      <c r="H29" s="91"/>
      <c r="I29" s="91"/>
      <c r="J29" s="91"/>
      <c r="K29" s="96"/>
      <c r="L29" s="91"/>
      <c r="M29" s="91"/>
      <c r="N29" s="91"/>
      <c r="O29" s="91"/>
      <c r="P29" s="96"/>
      <c r="Q29" s="91"/>
      <c r="R29" s="91"/>
      <c r="S29" s="91"/>
      <c r="T29" s="91"/>
      <c r="U29" s="96"/>
      <c r="V29" s="109"/>
      <c r="W29" s="109"/>
      <c r="X29" s="109"/>
      <c r="Y29" s="109"/>
      <c r="Z29" s="109"/>
      <c r="AA29" s="109"/>
      <c r="AB29" s="109"/>
      <c r="AC29" s="109"/>
      <c r="AD29" s="109"/>
      <c r="AE29" s="109"/>
      <c r="AF29" s="109"/>
      <c r="AG29" s="109"/>
      <c r="AH29" s="109"/>
      <c r="AI29" s="109"/>
      <c r="AJ29" s="109"/>
      <c r="AK29" s="109"/>
      <c r="AL29" s="109"/>
      <c r="AM29" s="109"/>
      <c r="AN29" s="109"/>
      <c r="AO29" s="109"/>
      <c r="AP29" s="109"/>
      <c r="AQ29" s="109"/>
      <c r="AR29" s="109"/>
      <c r="AS29" s="109"/>
      <c r="AT29" s="109"/>
      <c r="AU29" s="109"/>
      <c r="AV29" s="109"/>
      <c r="AW29" s="109"/>
    </row>
    <row r="30" spans="1:49" ht="12.75">
      <c r="A30" s="107" t="s">
        <v>205</v>
      </c>
      <c r="B30" s="99">
        <v>1063.9860869565218</v>
      </c>
      <c r="C30" s="99">
        <v>888.4753820033956</v>
      </c>
      <c r="D30" s="99">
        <v>1026.292372881356</v>
      </c>
      <c r="E30" s="99">
        <v>1127.3896011396012</v>
      </c>
      <c r="F30" s="100">
        <v>4100.415357766144</v>
      </c>
      <c r="G30" s="99">
        <v>1048.128591954023</v>
      </c>
      <c r="H30" s="99">
        <v>1082.432942954288</v>
      </c>
      <c r="I30" s="99">
        <v>1035.9847573204972</v>
      </c>
      <c r="J30" s="99">
        <v>1348.3597662771285</v>
      </c>
      <c r="K30" s="100">
        <v>4494.79457364341</v>
      </c>
      <c r="L30" s="99">
        <v>1492.4327897752312</v>
      </c>
      <c r="M30" s="99">
        <v>1603.922101449275</v>
      </c>
      <c r="N30" s="99">
        <v>1542.2607189259418</v>
      </c>
      <c r="O30" s="99">
        <v>2081.1659807956107</v>
      </c>
      <c r="P30" s="100">
        <v>6702.486631016043</v>
      </c>
      <c r="Q30" s="99">
        <v>2272.870192307692</v>
      </c>
      <c r="R30" s="99">
        <v>2026.1681796464404</v>
      </c>
      <c r="S30" s="99">
        <v>2221.76326129666</v>
      </c>
      <c r="T30" s="99">
        <v>3194.549763033175</v>
      </c>
      <c r="U30" s="100">
        <v>9653.65251727542</v>
      </c>
      <c r="V30" s="111"/>
      <c r="W30" s="111"/>
      <c r="X30" s="111"/>
      <c r="Y30" s="111"/>
      <c r="Z30" s="111"/>
      <c r="AA30" s="111"/>
      <c r="AB30" s="111"/>
      <c r="AC30" s="109"/>
      <c r="AD30" s="109"/>
      <c r="AE30" s="109"/>
      <c r="AF30" s="109"/>
      <c r="AG30" s="109"/>
      <c r="AH30" s="109"/>
      <c r="AI30" s="109"/>
      <c r="AJ30" s="109"/>
      <c r="AK30" s="109"/>
      <c r="AL30" s="109"/>
      <c r="AM30" s="109"/>
      <c r="AN30" s="109"/>
      <c r="AO30" s="109"/>
      <c r="AP30" s="109"/>
      <c r="AQ30" s="109"/>
      <c r="AR30" s="109"/>
      <c r="AS30" s="109"/>
      <c r="AT30" s="109"/>
      <c r="AU30" s="109"/>
      <c r="AV30" s="109"/>
      <c r="AW30" s="109"/>
    </row>
    <row r="31" spans="1:28" ht="12.75">
      <c r="A31" s="128"/>
      <c r="B31" s="119"/>
      <c r="C31" s="119"/>
      <c r="D31" s="119"/>
      <c r="E31" s="119"/>
      <c r="F31" s="119"/>
      <c r="G31" s="119"/>
      <c r="H31" s="119"/>
      <c r="I31" s="119"/>
      <c r="J31" s="119"/>
      <c r="K31" s="119"/>
      <c r="L31" s="119"/>
      <c r="M31" s="119"/>
      <c r="N31" s="119"/>
      <c r="O31" s="119"/>
      <c r="P31" s="119"/>
      <c r="Q31" s="119"/>
      <c r="R31" s="119"/>
      <c r="S31" s="119"/>
      <c r="T31" s="119"/>
      <c r="U31" s="119"/>
      <c r="V31" s="119"/>
      <c r="W31" s="119"/>
      <c r="X31" s="119"/>
      <c r="Y31" s="119"/>
      <c r="Z31" s="119"/>
      <c r="AA31" s="119"/>
      <c r="AB31" s="119"/>
    </row>
    <row r="32" spans="1:28" ht="12.75">
      <c r="A32" s="128"/>
      <c r="G32" s="119"/>
      <c r="H32" s="119"/>
      <c r="I32" s="119"/>
      <c r="J32" s="119"/>
      <c r="K32" s="119"/>
      <c r="L32" s="119"/>
      <c r="M32" s="119"/>
      <c r="N32" s="119"/>
      <c r="O32" s="119"/>
      <c r="P32" s="119"/>
      <c r="Q32" s="119"/>
      <c r="R32" s="119"/>
      <c r="S32" s="119"/>
      <c r="T32" s="119"/>
      <c r="U32" s="119"/>
      <c r="V32" s="119"/>
      <c r="W32" s="119"/>
      <c r="X32" s="119"/>
      <c r="Y32" s="119"/>
      <c r="Z32" s="119"/>
      <c r="AA32" s="119"/>
      <c r="AB32" s="119"/>
    </row>
    <row r="33" spans="1:49" ht="14.25">
      <c r="A33" s="92" t="s">
        <v>420</v>
      </c>
      <c r="B33" s="93" t="s">
        <v>0</v>
      </c>
      <c r="C33" s="93" t="s">
        <v>1</v>
      </c>
      <c r="D33" s="93" t="s">
        <v>2</v>
      </c>
      <c r="E33" s="93" t="s">
        <v>3</v>
      </c>
      <c r="F33" s="93" t="s">
        <v>4</v>
      </c>
      <c r="G33" s="93" t="s">
        <v>10</v>
      </c>
      <c r="H33" s="93" t="s">
        <v>11</v>
      </c>
      <c r="I33" s="93" t="s">
        <v>12</v>
      </c>
      <c r="J33" s="93" t="s">
        <v>13</v>
      </c>
      <c r="K33" s="93" t="s">
        <v>14</v>
      </c>
      <c r="L33" s="93" t="s">
        <v>15</v>
      </c>
      <c r="M33" s="93" t="s">
        <v>16</v>
      </c>
      <c r="N33" s="93" t="s">
        <v>17</v>
      </c>
      <c r="O33" s="93" t="s">
        <v>18</v>
      </c>
      <c r="P33" s="93" t="s">
        <v>19</v>
      </c>
      <c r="Q33" s="93" t="s">
        <v>20</v>
      </c>
      <c r="R33" s="93" t="s">
        <v>21</v>
      </c>
      <c r="S33" s="93" t="s">
        <v>22</v>
      </c>
      <c r="T33" s="93" t="s">
        <v>23</v>
      </c>
      <c r="U33" s="93" t="s">
        <v>24</v>
      </c>
      <c r="V33" s="93" t="s">
        <v>25</v>
      </c>
      <c r="W33" s="93" t="s">
        <v>26</v>
      </c>
      <c r="X33" s="93" t="s">
        <v>27</v>
      </c>
      <c r="Y33" s="93" t="s">
        <v>28</v>
      </c>
      <c r="Z33" s="93" t="s">
        <v>29</v>
      </c>
      <c r="AA33" s="93" t="s">
        <v>30</v>
      </c>
      <c r="AB33" s="93" t="s">
        <v>31</v>
      </c>
      <c r="AC33" s="93" t="s">
        <v>32</v>
      </c>
      <c r="AD33" s="93" t="s">
        <v>275</v>
      </c>
      <c r="AE33" s="93" t="s">
        <v>276</v>
      </c>
      <c r="AF33" s="93" t="s">
        <v>278</v>
      </c>
      <c r="AG33" s="93" t="s">
        <v>280</v>
      </c>
      <c r="AH33" s="93" t="s">
        <v>287</v>
      </c>
      <c r="AI33" s="123" t="s">
        <v>289</v>
      </c>
      <c r="AJ33" s="123" t="s">
        <v>290</v>
      </c>
      <c r="AK33" s="123" t="s">
        <v>299</v>
      </c>
      <c r="AL33" s="123" t="s">
        <v>300</v>
      </c>
      <c r="AM33" s="123" t="s">
        <v>301</v>
      </c>
      <c r="AN33" s="123" t="s">
        <v>302</v>
      </c>
      <c r="AO33" s="123" t="s">
        <v>303</v>
      </c>
      <c r="AP33" s="123" t="s">
        <v>341</v>
      </c>
      <c r="AQ33" s="123" t="s">
        <v>342</v>
      </c>
      <c r="AR33" s="123" t="s">
        <v>343</v>
      </c>
      <c r="AS33" s="123" t="s">
        <v>344</v>
      </c>
      <c r="AT33" s="123" t="s">
        <v>345</v>
      </c>
      <c r="AU33" s="123" t="s">
        <v>491</v>
      </c>
      <c r="AV33" s="123" t="s">
        <v>494</v>
      </c>
      <c r="AW33" s="123" t="s">
        <v>496</v>
      </c>
    </row>
    <row r="34" spans="1:49" ht="12.75">
      <c r="A34" s="128"/>
      <c r="B34" s="129"/>
      <c r="C34" s="129"/>
      <c r="D34" s="129"/>
      <c r="E34" s="129"/>
      <c r="F34" s="129"/>
      <c r="G34" s="129"/>
      <c r="H34" s="129"/>
      <c r="I34" s="129"/>
      <c r="J34" s="129"/>
      <c r="K34" s="129"/>
      <c r="L34" s="129"/>
      <c r="M34" s="129"/>
      <c r="N34" s="129"/>
      <c r="O34" s="129"/>
      <c r="P34" s="129"/>
      <c r="Q34" s="129"/>
      <c r="R34" s="129"/>
      <c r="S34" s="129"/>
      <c r="T34" s="129"/>
      <c r="U34" s="129"/>
      <c r="V34" s="129"/>
      <c r="W34" s="129"/>
      <c r="X34" s="129"/>
      <c r="Y34" s="129"/>
      <c r="Z34" s="129"/>
      <c r="AA34" s="129"/>
      <c r="AB34" s="129"/>
      <c r="AC34" s="129"/>
      <c r="AD34" s="129"/>
      <c r="AE34" s="129"/>
      <c r="AF34" s="129"/>
      <c r="AG34" s="129"/>
      <c r="AH34" s="129"/>
      <c r="AI34" s="130"/>
      <c r="AJ34" s="130"/>
      <c r="AK34" s="130"/>
      <c r="AL34" s="130"/>
      <c r="AM34" s="130"/>
      <c r="AN34" s="130"/>
      <c r="AO34" s="130"/>
      <c r="AP34" s="130"/>
      <c r="AQ34" s="130"/>
      <c r="AR34" s="130"/>
      <c r="AS34" s="130"/>
      <c r="AT34" s="130"/>
      <c r="AU34" s="130"/>
      <c r="AV34" s="130"/>
      <c r="AW34" s="130"/>
    </row>
    <row r="35" spans="1:49" ht="12.75">
      <c r="A35" s="127" t="s">
        <v>192</v>
      </c>
      <c r="B35" s="91">
        <v>78.15652173913044</v>
      </c>
      <c r="C35" s="91">
        <v>58.74702886247878</v>
      </c>
      <c r="D35" s="91">
        <v>46.16172316384181</v>
      </c>
      <c r="E35" s="91">
        <v>50.997150997150996</v>
      </c>
      <c r="F35" s="96">
        <v>234.42931937172776</v>
      </c>
      <c r="G35" s="91">
        <v>59.72701149425288</v>
      </c>
      <c r="H35" s="91">
        <v>45.50812240272006</v>
      </c>
      <c r="I35" s="91">
        <v>42.46690734055355</v>
      </c>
      <c r="J35" s="91">
        <v>50.475792988313856</v>
      </c>
      <c r="K35" s="96">
        <v>199.0503875968992</v>
      </c>
      <c r="L35" s="91">
        <v>79.16703393565447</v>
      </c>
      <c r="M35" s="91">
        <v>50.692934782608695</v>
      </c>
      <c r="N35" s="91">
        <v>35.53053269813772</v>
      </c>
      <c r="O35" s="91">
        <v>28.047553726566072</v>
      </c>
      <c r="P35" s="96">
        <v>193.8235294117647</v>
      </c>
      <c r="Q35" s="91">
        <v>57.49519230769231</v>
      </c>
      <c r="R35" s="91">
        <v>61.3999044433827</v>
      </c>
      <c r="S35" s="91">
        <v>92.90275049115914</v>
      </c>
      <c r="T35" s="91">
        <v>54.98683517640863</v>
      </c>
      <c r="U35" s="96">
        <v>267.3593287265548</v>
      </c>
      <c r="V35" s="91">
        <v>90.87700534759358</v>
      </c>
      <c r="W35" s="91">
        <v>121.65405950579928</v>
      </c>
      <c r="X35" s="91">
        <v>163.19085487077535</v>
      </c>
      <c r="Y35" s="91">
        <v>148.356940509915</v>
      </c>
      <c r="Z35" s="96">
        <v>527.6614922383576</v>
      </c>
      <c r="AA35" s="91">
        <v>180.79395085066162</v>
      </c>
      <c r="AB35" s="91">
        <v>153.17924528301887</v>
      </c>
      <c r="AC35" s="91">
        <v>161.46691346598797</v>
      </c>
      <c r="AD35" s="91">
        <f>AE35-AC35-AB35-AA35</f>
        <v>76.55989040033151</v>
      </c>
      <c r="AE35" s="96">
        <v>572</v>
      </c>
      <c r="AF35" s="91">
        <v>88.51108819343982</v>
      </c>
      <c r="AG35" s="91">
        <v>127.76894719196817</v>
      </c>
      <c r="AH35" s="91">
        <v>109.88046031868484</v>
      </c>
      <c r="AI35" s="91">
        <v>104.01164137556617</v>
      </c>
      <c r="AJ35" s="96">
        <v>429.0750816104461</v>
      </c>
      <c r="AK35" s="91">
        <v>515</v>
      </c>
      <c r="AL35" s="91">
        <v>193</v>
      </c>
      <c r="AM35" s="91">
        <v>209</v>
      </c>
      <c r="AN35" s="91">
        <v>193</v>
      </c>
      <c r="AO35" s="96">
        <v>1113</v>
      </c>
      <c r="AP35" s="91">
        <v>203</v>
      </c>
      <c r="AQ35" s="91">
        <v>72</v>
      </c>
      <c r="AR35" s="91">
        <v>185</v>
      </c>
      <c r="AS35" s="91">
        <v>216</v>
      </c>
      <c r="AT35" s="231">
        <v>672</v>
      </c>
      <c r="AU35" s="91">
        <v>268.9</v>
      </c>
      <c r="AV35" s="91">
        <v>177</v>
      </c>
      <c r="AW35" s="91">
        <v>372</v>
      </c>
    </row>
    <row r="36" spans="1:49" ht="12.75">
      <c r="A36" s="127" t="s">
        <v>193</v>
      </c>
      <c r="B36" s="91">
        <v>55.25565217391304</v>
      </c>
      <c r="C36" s="91">
        <v>65.61969439728354</v>
      </c>
      <c r="D36" s="91">
        <v>63.788841807909606</v>
      </c>
      <c r="E36" s="91">
        <v>60.04273504273504</v>
      </c>
      <c r="F36" s="96">
        <v>244.80279232111693</v>
      </c>
      <c r="G36" s="91">
        <v>12.295258620689657</v>
      </c>
      <c r="H36" s="91">
        <v>79.63732527389497</v>
      </c>
      <c r="I36" s="91">
        <v>46.23345367027677</v>
      </c>
      <c r="J36" s="91">
        <v>5.513355592654424</v>
      </c>
      <c r="K36" s="96">
        <v>144.7674418604651</v>
      </c>
      <c r="L36" s="91">
        <v>59.422653151167914</v>
      </c>
      <c r="M36" s="91">
        <v>55.17210144927536</v>
      </c>
      <c r="N36" s="91">
        <v>92.69813772195755</v>
      </c>
      <c r="O36" s="91">
        <v>94.03292181069959</v>
      </c>
      <c r="P36" s="96">
        <v>301.39928698752226</v>
      </c>
      <c r="Q36" s="91">
        <v>113.625</v>
      </c>
      <c r="R36" s="91">
        <v>153.75059722885808</v>
      </c>
      <c r="S36" s="91">
        <v>290.0147347740668</v>
      </c>
      <c r="T36" s="91">
        <v>231.91679831490256</v>
      </c>
      <c r="U36" s="96">
        <v>784.3139190523199</v>
      </c>
      <c r="V36" s="91">
        <v>201.5133689839572</v>
      </c>
      <c r="W36" s="91">
        <v>253.04589006555722</v>
      </c>
      <c r="X36" s="91">
        <v>251.97813121272367</v>
      </c>
      <c r="Y36" s="91">
        <v>181.43059490084985</v>
      </c>
      <c r="Z36" s="96">
        <v>886.2643965948923</v>
      </c>
      <c r="AA36" s="91">
        <v>114.53213610586012</v>
      </c>
      <c r="AB36" s="91">
        <v>325.8443396226415</v>
      </c>
      <c r="AC36" s="91">
        <v>271.6196205460435</v>
      </c>
      <c r="AD36" s="91">
        <f aca="true" t="shared" si="1" ref="AD36:AD41">AE36-AC36-AB36-AA36</f>
        <v>91.00390372545489</v>
      </c>
      <c r="AE36" s="96">
        <v>803</v>
      </c>
      <c r="AF36" s="91">
        <v>147.20004531091072</v>
      </c>
      <c r="AG36" s="91">
        <v>317.71248530656374</v>
      </c>
      <c r="AH36" s="91">
        <v>257.6883703128035</v>
      </c>
      <c r="AI36" s="91">
        <v>216.89204807153143</v>
      </c>
      <c r="AJ36" s="96">
        <v>935.4461371055495</v>
      </c>
      <c r="AK36" s="91">
        <v>232</v>
      </c>
      <c r="AL36" s="91">
        <v>435</v>
      </c>
      <c r="AM36" s="91">
        <v>29</v>
      </c>
      <c r="AN36" s="91">
        <v>-207</v>
      </c>
      <c r="AO36" s="96">
        <v>421</v>
      </c>
      <c r="AP36" s="91">
        <v>21</v>
      </c>
      <c r="AQ36" s="91">
        <v>196</v>
      </c>
      <c r="AR36" s="91">
        <v>-9</v>
      </c>
      <c r="AS36" s="91">
        <v>-144</v>
      </c>
      <c r="AT36" s="231">
        <v>89</v>
      </c>
      <c r="AU36" s="91">
        <v>-15</v>
      </c>
      <c r="AV36" s="91">
        <v>96</v>
      </c>
      <c r="AW36" s="91">
        <v>91</v>
      </c>
    </row>
    <row r="37" spans="1:49" ht="12.75">
      <c r="A37" s="127" t="s">
        <v>411</v>
      </c>
      <c r="B37" s="91">
        <v>-144.14260869565217</v>
      </c>
      <c r="C37" s="91">
        <v>-132.14261460101866</v>
      </c>
      <c r="D37" s="91">
        <v>-87.22457627118645</v>
      </c>
      <c r="E37" s="91">
        <v>-60.936609686609685</v>
      </c>
      <c r="F37" s="96">
        <v>-426.4223385689354</v>
      </c>
      <c r="G37" s="91">
        <v>-23.954741379310345</v>
      </c>
      <c r="H37" s="91">
        <v>10.906686815262562</v>
      </c>
      <c r="I37" s="91">
        <v>18.90092258323305</v>
      </c>
      <c r="J37" s="91">
        <v>-3.0676126878130217</v>
      </c>
      <c r="K37" s="96">
        <v>0.7558139534883721</v>
      </c>
      <c r="L37" s="91">
        <v>-10.237990304098721</v>
      </c>
      <c r="M37" s="91">
        <v>-43.713768115942024</v>
      </c>
      <c r="N37" s="91">
        <v>67.92983975747076</v>
      </c>
      <c r="O37" s="91">
        <v>17.45313214449017</v>
      </c>
      <c r="P37" s="96">
        <v>33.5427807486631</v>
      </c>
      <c r="Q37" s="91">
        <v>100.625</v>
      </c>
      <c r="R37" s="91">
        <v>62.44624940277114</v>
      </c>
      <c r="S37" s="91">
        <v>63.29567779960708</v>
      </c>
      <c r="T37" s="91">
        <v>94.5444971037388</v>
      </c>
      <c r="U37" s="96">
        <v>320.04442250740374</v>
      </c>
      <c r="V37" s="91">
        <v>162.94652406417111</v>
      </c>
      <c r="W37" s="91">
        <v>60.46394351991931</v>
      </c>
      <c r="X37" s="91">
        <v>48.87673956262426</v>
      </c>
      <c r="Y37" s="91">
        <v>-8.876298394711991</v>
      </c>
      <c r="Z37" s="96">
        <v>252.45368052078118</v>
      </c>
      <c r="AA37" s="91">
        <v>407.2448015122873</v>
      </c>
      <c r="AB37" s="91">
        <v>45.679245283018865</v>
      </c>
      <c r="AC37" s="91">
        <v>25.298472929199445</v>
      </c>
      <c r="AD37" s="91">
        <f t="shared" si="1"/>
        <v>42.77748027549438</v>
      </c>
      <c r="AE37" s="96">
        <v>521</v>
      </c>
      <c r="AF37" s="91">
        <v>66.53907240069948</v>
      </c>
      <c r="AG37" s="91">
        <v>45.16261537246899</v>
      </c>
      <c r="AH37" s="91">
        <v>46.39154671810975</v>
      </c>
      <c r="AI37" s="91">
        <v>52.20360504689993</v>
      </c>
      <c r="AJ37" s="96">
        <v>210.78890097932535</v>
      </c>
      <c r="AK37" s="91">
        <v>65</v>
      </c>
      <c r="AL37" s="91">
        <v>54</v>
      </c>
      <c r="AM37" s="91">
        <v>51</v>
      </c>
      <c r="AN37" s="91">
        <v>54</v>
      </c>
      <c r="AO37" s="96">
        <v>224</v>
      </c>
      <c r="AP37" s="91">
        <v>80</v>
      </c>
      <c r="AQ37" s="91">
        <v>55</v>
      </c>
      <c r="AR37" s="91">
        <v>88</v>
      </c>
      <c r="AS37" s="91">
        <v>88</v>
      </c>
      <c r="AT37" s="231">
        <v>309</v>
      </c>
      <c r="AU37" s="91">
        <v>130</v>
      </c>
      <c r="AV37" s="91">
        <v>96</v>
      </c>
      <c r="AW37" s="91">
        <v>25</v>
      </c>
    </row>
    <row r="38" spans="1:49" ht="12.75">
      <c r="A38" s="127" t="s">
        <v>60</v>
      </c>
      <c r="B38" s="91">
        <v>10.128695652173914</v>
      </c>
      <c r="C38" s="91">
        <v>-6.302207130730051</v>
      </c>
      <c r="D38" s="91">
        <v>5.918079096045198</v>
      </c>
      <c r="E38" s="91">
        <v>8.023504273504273</v>
      </c>
      <c r="F38" s="96">
        <v>17.399650959860384</v>
      </c>
      <c r="G38" s="91">
        <v>0.8548850574712644</v>
      </c>
      <c r="H38" s="91">
        <v>11.12202493388742</v>
      </c>
      <c r="I38" s="91">
        <v>13.309265944645006</v>
      </c>
      <c r="J38" s="91">
        <v>-14.156928213689483</v>
      </c>
      <c r="K38" s="96">
        <v>12.046511627906977</v>
      </c>
      <c r="L38" s="91">
        <v>5.583957690612604</v>
      </c>
      <c r="M38" s="91">
        <v>16.09601449275362</v>
      </c>
      <c r="N38" s="91">
        <v>-20.58033780857514</v>
      </c>
      <c r="O38" s="91">
        <v>5.569272976680384</v>
      </c>
      <c r="P38" s="96">
        <v>5.735294117647059</v>
      </c>
      <c r="Q38" s="91">
        <v>18.057692307692307</v>
      </c>
      <c r="R38" s="91">
        <v>16.129956999522214</v>
      </c>
      <c r="S38" s="91">
        <v>19.150294695481335</v>
      </c>
      <c r="T38" s="91">
        <v>40.91627172195892</v>
      </c>
      <c r="U38" s="96">
        <v>92.79861796643632</v>
      </c>
      <c r="V38" s="91">
        <v>51.51336898395722</v>
      </c>
      <c r="W38" s="91">
        <v>18.577912254160363</v>
      </c>
      <c r="X38" s="91">
        <v>0.8250497017892645</v>
      </c>
      <c r="Y38" s="91">
        <v>26.58640226628895</v>
      </c>
      <c r="Z38" s="96">
        <v>95.7135703555333</v>
      </c>
      <c r="AA38" s="91">
        <v>17.263705103969755</v>
      </c>
      <c r="AB38" s="91">
        <v>18.485849056603772</v>
      </c>
      <c r="AC38" s="91">
        <v>25.279962980101807</v>
      </c>
      <c r="AD38" s="91">
        <f t="shared" si="1"/>
        <v>49.970482859324676</v>
      </c>
      <c r="AE38" s="96">
        <v>111</v>
      </c>
      <c r="AF38" s="91">
        <v>65.57338361585786</v>
      </c>
      <c r="AG38" s="91">
        <v>66.15888896149664</v>
      </c>
      <c r="AH38" s="91">
        <v>65.15881282369492</v>
      </c>
      <c r="AI38" s="91">
        <v>23.699725814175743</v>
      </c>
      <c r="AJ38" s="96">
        <v>222.480957562568</v>
      </c>
      <c r="AK38" s="91">
        <v>15</v>
      </c>
      <c r="AL38" s="91">
        <v>-87</v>
      </c>
      <c r="AM38" s="91">
        <v>-1</v>
      </c>
      <c r="AN38" s="91">
        <v>19</v>
      </c>
      <c r="AO38" s="96">
        <v>-44</v>
      </c>
      <c r="AP38" s="91">
        <v>-16</v>
      </c>
      <c r="AQ38" s="91">
        <v>-44</v>
      </c>
      <c r="AR38" s="91">
        <v>7</v>
      </c>
      <c r="AS38" s="91">
        <v>-20</v>
      </c>
      <c r="AT38" s="231">
        <v>-75</v>
      </c>
      <c r="AU38" s="91">
        <v>-11</v>
      </c>
      <c r="AV38" s="91">
        <v>7</v>
      </c>
      <c r="AW38" s="91">
        <v>28</v>
      </c>
    </row>
    <row r="39" spans="1:49" ht="12.75">
      <c r="A39" s="127" t="s">
        <v>195</v>
      </c>
      <c r="B39" s="91">
        <v>-9.509565217391305</v>
      </c>
      <c r="C39" s="91">
        <v>-19.154499151103565</v>
      </c>
      <c r="D39" s="91">
        <v>-26.50776836158192</v>
      </c>
      <c r="E39" s="91">
        <v>-31.96225071225071</v>
      </c>
      <c r="F39" s="96">
        <v>-86.760907504363</v>
      </c>
      <c r="G39" s="91">
        <v>-17.88793103448276</v>
      </c>
      <c r="H39" s="91">
        <v>-24.32187381941821</v>
      </c>
      <c r="I39" s="91">
        <v>-31.881267549137583</v>
      </c>
      <c r="J39" s="91">
        <v>-65.87228714524207</v>
      </c>
      <c r="K39" s="96">
        <v>-136.23643410852713</v>
      </c>
      <c r="L39" s="91">
        <v>-24.649625385632437</v>
      </c>
      <c r="M39" s="91">
        <v>-52.53170289855072</v>
      </c>
      <c r="N39" s="91">
        <v>-38.50584668687743</v>
      </c>
      <c r="O39" s="91">
        <v>-42.44170096021948</v>
      </c>
      <c r="P39" s="96">
        <v>-157.59803921568627</v>
      </c>
      <c r="Q39" s="91">
        <v>-27.028846153846153</v>
      </c>
      <c r="R39" s="91">
        <v>-49.93311036789297</v>
      </c>
      <c r="S39" s="91">
        <v>-41.488212180746565</v>
      </c>
      <c r="T39" s="91">
        <v>-144.58662453923117</v>
      </c>
      <c r="U39" s="96">
        <v>-256.5498519249753</v>
      </c>
      <c r="V39" s="91">
        <v>-67.62032085561498</v>
      </c>
      <c r="W39" s="91">
        <v>-40.31265758951084</v>
      </c>
      <c r="X39" s="91">
        <v>-63.17594433399603</v>
      </c>
      <c r="Y39" s="91">
        <v>-39.83947119924457</v>
      </c>
      <c r="Z39" s="96">
        <v>-209.25388082123186</v>
      </c>
      <c r="AA39" s="91">
        <v>-54.31947069943289</v>
      </c>
      <c r="AB39" s="91">
        <v>-65.68867924528301</v>
      </c>
      <c r="AC39" s="91">
        <v>-46.21471540953262</v>
      </c>
      <c r="AD39" s="91">
        <f t="shared" si="1"/>
        <v>-47.77713464575147</v>
      </c>
      <c r="AE39" s="96">
        <v>-214</v>
      </c>
      <c r="AF39" s="91">
        <v>29.463891688043816</v>
      </c>
      <c r="AG39" s="91">
        <v>-49.60831032319641</v>
      </c>
      <c r="AH39" s="91">
        <v>47.72310034700268</v>
      </c>
      <c r="AI39" s="91">
        <v>121.33640465820746</v>
      </c>
      <c r="AJ39" s="96">
        <v>143.8846572361262</v>
      </c>
      <c r="AK39" s="91">
        <v>-53</v>
      </c>
      <c r="AL39" s="91">
        <v>-32</v>
      </c>
      <c r="AM39" s="91">
        <v>-91</v>
      </c>
      <c r="AN39" s="91">
        <v>-49</v>
      </c>
      <c r="AO39" s="96">
        <v>-223</v>
      </c>
      <c r="AP39" s="91">
        <v>38</v>
      </c>
      <c r="AQ39" s="91">
        <v>51</v>
      </c>
      <c r="AR39" s="91">
        <v>-70</v>
      </c>
      <c r="AS39" s="91">
        <v>167</v>
      </c>
      <c r="AT39" s="231">
        <v>181</v>
      </c>
      <c r="AU39" s="91">
        <v>-62</v>
      </c>
      <c r="AV39" s="91">
        <v>-103</v>
      </c>
      <c r="AW39" s="91">
        <v>-88</v>
      </c>
    </row>
    <row r="40" spans="1:49" ht="14.25">
      <c r="A40" s="127" t="s">
        <v>331</v>
      </c>
      <c r="B40" s="91">
        <v>20.716521739130435</v>
      </c>
      <c r="C40" s="91">
        <v>-13.745331069609508</v>
      </c>
      <c r="D40" s="91">
        <v>-27.450564971751415</v>
      </c>
      <c r="E40" s="91">
        <v>26.463675213675213</v>
      </c>
      <c r="F40" s="96">
        <v>5.462478184991274</v>
      </c>
      <c r="G40" s="91">
        <v>12.737068965517242</v>
      </c>
      <c r="H40" s="91">
        <v>-13.388741972043825</v>
      </c>
      <c r="I40" s="91">
        <v>-21.556357801845166</v>
      </c>
      <c r="J40" s="91">
        <v>23.714524207011685</v>
      </c>
      <c r="K40" s="96">
        <v>1.2015503875968991</v>
      </c>
      <c r="L40" s="91">
        <v>14.764213309828119</v>
      </c>
      <c r="M40" s="91">
        <v>-24.393115942028984</v>
      </c>
      <c r="N40" s="91">
        <v>-13.083585967951494</v>
      </c>
      <c r="O40" s="91">
        <v>16.236854138088706</v>
      </c>
      <c r="P40" s="96">
        <v>-6.711229946524064</v>
      </c>
      <c r="Q40" s="91">
        <v>34.44230769230769</v>
      </c>
      <c r="R40" s="91">
        <v>-15.967510750119445</v>
      </c>
      <c r="S40" s="91">
        <v>-22.87819253438114</v>
      </c>
      <c r="T40" s="91">
        <v>25.660874144286467</v>
      </c>
      <c r="U40" s="96">
        <v>19.925962487660414</v>
      </c>
      <c r="V40" s="91">
        <v>54.99465240641711</v>
      </c>
      <c r="W40" s="91">
        <v>-22.985375693393845</v>
      </c>
      <c r="X40" s="91">
        <v>-54.47316103379722</v>
      </c>
      <c r="Y40" s="91">
        <v>-2.039660056657224</v>
      </c>
      <c r="Z40" s="96">
        <v>-28.372558838257387</v>
      </c>
      <c r="AA40" s="91">
        <v>67.7882797731569</v>
      </c>
      <c r="AB40" s="91">
        <v>5.169811320754717</v>
      </c>
      <c r="AC40" s="91">
        <v>1.0226746876446091</v>
      </c>
      <c r="AD40" s="91">
        <f t="shared" si="1"/>
        <v>9.01923421844377</v>
      </c>
      <c r="AE40" s="96">
        <v>83</v>
      </c>
      <c r="AF40" s="91">
        <v>-7.377654641182425</v>
      </c>
      <c r="AG40" s="91">
        <v>-10.308149830807526</v>
      </c>
      <c r="AH40" s="91">
        <v>-3.143339714107895</v>
      </c>
      <c r="AI40" s="91">
        <v>14.452590415466148</v>
      </c>
      <c r="AJ40" s="96">
        <v>-7.480957562568008</v>
      </c>
      <c r="AK40" s="91">
        <v>-385</v>
      </c>
      <c r="AL40" s="91">
        <v>-1</v>
      </c>
      <c r="AM40" s="91">
        <v>37</v>
      </c>
      <c r="AN40" s="91">
        <v>22</v>
      </c>
      <c r="AO40" s="96">
        <v>-330</v>
      </c>
      <c r="AP40" s="91">
        <v>-28</v>
      </c>
      <c r="AQ40" s="91">
        <v>44</v>
      </c>
      <c r="AR40" s="91">
        <v>15</v>
      </c>
      <c r="AS40" s="91">
        <v>-2</v>
      </c>
      <c r="AT40" s="231">
        <v>27</v>
      </c>
      <c r="AU40" s="91">
        <v>-5</v>
      </c>
      <c r="AV40" s="91">
        <v>2</v>
      </c>
      <c r="AW40" s="91">
        <v>11</v>
      </c>
    </row>
    <row r="41" spans="1:49" s="119" customFormat="1" ht="12.75">
      <c r="A41" s="107" t="s">
        <v>458</v>
      </c>
      <c r="B41" s="99">
        <v>10.605217391304361</v>
      </c>
      <c r="C41" s="99">
        <v>-46.977928692699464</v>
      </c>
      <c r="D41" s="99">
        <v>-25.31426553672317</v>
      </c>
      <c r="E41" s="99">
        <v>52.62820512820512</v>
      </c>
      <c r="F41" s="100">
        <v>-11.08900523560207</v>
      </c>
      <c r="G41" s="99">
        <v>43.77155172413792</v>
      </c>
      <c r="H41" s="99">
        <v>109.463543634303</v>
      </c>
      <c r="I41" s="99">
        <v>67.47292418772562</v>
      </c>
      <c r="J41" s="99">
        <v>-3.393155258764615</v>
      </c>
      <c r="K41" s="100">
        <v>221.58527131782944</v>
      </c>
      <c r="L41" s="99">
        <v>124.05024239753195</v>
      </c>
      <c r="M41" s="99">
        <v>1.3224637681159521</v>
      </c>
      <c r="N41" s="99">
        <v>123.98873971416195</v>
      </c>
      <c r="O41" s="99">
        <v>118.89803383630544</v>
      </c>
      <c r="P41" s="100">
        <v>370.1916221033868</v>
      </c>
      <c r="Q41" s="99">
        <v>297.2163461538462</v>
      </c>
      <c r="R41" s="99">
        <v>227.82608695652175</v>
      </c>
      <c r="S41" s="99">
        <v>400.9970530451867</v>
      </c>
      <c r="T41" s="99">
        <v>303.4386519220643</v>
      </c>
      <c r="U41" s="100">
        <v>1227.8923988153997</v>
      </c>
      <c r="V41" s="99">
        <v>494.22459893048125</v>
      </c>
      <c r="W41" s="99">
        <v>390.44377206253154</v>
      </c>
      <c r="X41" s="99">
        <v>347.2216699801193</v>
      </c>
      <c r="Y41" s="99">
        <v>305.61850802644005</v>
      </c>
      <c r="Z41" s="100">
        <v>1524.466700050075</v>
      </c>
      <c r="AA41" s="99">
        <v>734</v>
      </c>
      <c r="AB41" s="99">
        <v>482</v>
      </c>
      <c r="AC41" s="99">
        <v>438.4729291994447</v>
      </c>
      <c r="AD41" s="99">
        <f t="shared" si="1"/>
        <v>221.5270708005553</v>
      </c>
      <c r="AE41" s="100">
        <v>1876</v>
      </c>
      <c r="AF41" s="99">
        <v>389.9098265677693</v>
      </c>
      <c r="AG41" s="99">
        <v>496.8864766784936</v>
      </c>
      <c r="AH41" s="99">
        <v>523.6989508061878</v>
      </c>
      <c r="AI41" s="99">
        <v>532.5960153818469</v>
      </c>
      <c r="AJ41" s="100">
        <v>1934.194776931447</v>
      </c>
      <c r="AK41" s="99">
        <v>389</v>
      </c>
      <c r="AL41" s="99">
        <v>562</v>
      </c>
      <c r="AM41" s="99">
        <v>234</v>
      </c>
      <c r="AN41" s="99">
        <v>32</v>
      </c>
      <c r="AO41" s="100">
        <v>1161</v>
      </c>
      <c r="AP41" s="99">
        <v>298</v>
      </c>
      <c r="AQ41" s="99">
        <v>374</v>
      </c>
      <c r="AR41" s="99">
        <v>216</v>
      </c>
      <c r="AS41" s="99">
        <v>305</v>
      </c>
      <c r="AT41" s="230">
        <v>1203</v>
      </c>
      <c r="AU41" s="99">
        <v>305.9</v>
      </c>
      <c r="AV41" s="99">
        <v>275</v>
      </c>
      <c r="AW41" s="99">
        <v>439</v>
      </c>
    </row>
    <row r="42" spans="1:49" s="119" customFormat="1" ht="12.75">
      <c r="A42" s="127" t="s">
        <v>473</v>
      </c>
      <c r="B42" s="99"/>
      <c r="C42" s="99"/>
      <c r="D42" s="99"/>
      <c r="E42" s="99"/>
      <c r="F42" s="100"/>
      <c r="G42" s="99"/>
      <c r="H42" s="99"/>
      <c r="I42" s="99"/>
      <c r="J42" s="99"/>
      <c r="K42" s="100"/>
      <c r="L42" s="99"/>
      <c r="M42" s="99"/>
      <c r="N42" s="99"/>
      <c r="O42" s="99"/>
      <c r="P42" s="100"/>
      <c r="Q42" s="99"/>
      <c r="R42" s="99"/>
      <c r="S42" s="99"/>
      <c r="T42" s="99"/>
      <c r="U42" s="100"/>
      <c r="V42" s="99"/>
      <c r="W42" s="99"/>
      <c r="X42" s="99"/>
      <c r="Y42" s="99"/>
      <c r="Z42" s="100"/>
      <c r="AA42" s="99"/>
      <c r="AB42" s="99"/>
      <c r="AC42" s="99"/>
      <c r="AD42" s="99"/>
      <c r="AE42" s="100"/>
      <c r="AF42" s="99"/>
      <c r="AG42" s="99"/>
      <c r="AH42" s="99"/>
      <c r="AI42" s="99"/>
      <c r="AJ42" s="100"/>
      <c r="AK42" s="99"/>
      <c r="AL42" s="99"/>
      <c r="AM42" s="99"/>
      <c r="AN42" s="99"/>
      <c r="AO42" s="100"/>
      <c r="AP42" s="99"/>
      <c r="AQ42" s="99"/>
      <c r="AR42" s="91">
        <v>-44</v>
      </c>
      <c r="AS42" s="91">
        <v>36</v>
      </c>
      <c r="AT42" s="231">
        <v>-8</v>
      </c>
      <c r="AU42" s="99">
        <v>-59</v>
      </c>
      <c r="AV42" s="99">
        <v>-62</v>
      </c>
      <c r="AW42" s="99">
        <v>-58</v>
      </c>
    </row>
    <row r="43" spans="1:49" s="119" customFormat="1" ht="12.75">
      <c r="A43" s="107" t="s">
        <v>459</v>
      </c>
      <c r="B43" s="99"/>
      <c r="C43" s="99"/>
      <c r="D43" s="99"/>
      <c r="E43" s="99"/>
      <c r="F43" s="100"/>
      <c r="G43" s="99"/>
      <c r="H43" s="99"/>
      <c r="I43" s="99"/>
      <c r="J43" s="99"/>
      <c r="K43" s="100"/>
      <c r="L43" s="99"/>
      <c r="M43" s="99"/>
      <c r="N43" s="99"/>
      <c r="O43" s="99"/>
      <c r="P43" s="100"/>
      <c r="Q43" s="99"/>
      <c r="R43" s="99"/>
      <c r="S43" s="99"/>
      <c r="T43" s="99"/>
      <c r="U43" s="100"/>
      <c r="V43" s="99">
        <v>494.22459893048125</v>
      </c>
      <c r="W43" s="99">
        <v>390.44377206253154</v>
      </c>
      <c r="X43" s="99">
        <v>347.2216699801193</v>
      </c>
      <c r="Y43" s="99">
        <v>305.61850802644005</v>
      </c>
      <c r="Z43" s="100">
        <v>1524.466700050075</v>
      </c>
      <c r="AA43" s="99">
        <v>734</v>
      </c>
      <c r="AB43" s="99">
        <v>482</v>
      </c>
      <c r="AC43" s="99">
        <v>438.4729291994447</v>
      </c>
      <c r="AD43" s="99">
        <f>AE43-AC43-AB43-AA43</f>
        <v>221.5270708005553</v>
      </c>
      <c r="AE43" s="100">
        <v>1876</v>
      </c>
      <c r="AF43" s="99">
        <v>389.9098265677693</v>
      </c>
      <c r="AG43" s="99">
        <v>496.8864766784936</v>
      </c>
      <c r="AH43" s="99">
        <v>523.6989508061878</v>
      </c>
      <c r="AI43" s="99">
        <v>532.5960153818469</v>
      </c>
      <c r="AJ43" s="100">
        <v>1934.194776931447</v>
      </c>
      <c r="AK43" s="99">
        <v>389</v>
      </c>
      <c r="AL43" s="99">
        <v>562</v>
      </c>
      <c r="AM43" s="99">
        <v>234</v>
      </c>
      <c r="AN43" s="99">
        <v>32</v>
      </c>
      <c r="AO43" s="100">
        <v>1161</v>
      </c>
      <c r="AP43" s="99">
        <v>298</v>
      </c>
      <c r="AQ43" s="99">
        <v>374</v>
      </c>
      <c r="AR43" s="99">
        <v>172</v>
      </c>
      <c r="AS43" s="99">
        <v>341</v>
      </c>
      <c r="AT43" s="230">
        <v>1195</v>
      </c>
      <c r="AU43" s="99">
        <v>246.9</v>
      </c>
      <c r="AV43" s="99">
        <v>213</v>
      </c>
      <c r="AW43" s="99">
        <v>381</v>
      </c>
    </row>
    <row r="44" ht="12.75">
      <c r="A44" s="131" t="s">
        <v>412</v>
      </c>
    </row>
    <row r="45" ht="12.75">
      <c r="A45" s="131"/>
    </row>
    <row r="46" ht="12.75"/>
    <row r="47" spans="1:49" ht="12.75">
      <c r="A47" s="92" t="s">
        <v>408</v>
      </c>
      <c r="B47" s="93" t="s">
        <v>0</v>
      </c>
      <c r="C47" s="93" t="s">
        <v>1</v>
      </c>
      <c r="D47" s="93" t="s">
        <v>2</v>
      </c>
      <c r="E47" s="93" t="s">
        <v>3</v>
      </c>
      <c r="F47" s="93" t="s">
        <v>4</v>
      </c>
      <c r="G47" s="93" t="s">
        <v>10</v>
      </c>
      <c r="H47" s="93" t="s">
        <v>11</v>
      </c>
      <c r="I47" s="93" t="s">
        <v>12</v>
      </c>
      <c r="J47" s="93" t="s">
        <v>13</v>
      </c>
      <c r="K47" s="93" t="s">
        <v>14</v>
      </c>
      <c r="L47" s="93" t="s">
        <v>15</v>
      </c>
      <c r="M47" s="93" t="s">
        <v>16</v>
      </c>
      <c r="N47" s="93" t="s">
        <v>17</v>
      </c>
      <c r="O47" s="93" t="s">
        <v>18</v>
      </c>
      <c r="P47" s="93" t="s">
        <v>19</v>
      </c>
      <c r="Q47" s="93" t="s">
        <v>20</v>
      </c>
      <c r="R47" s="93" t="s">
        <v>21</v>
      </c>
      <c r="S47" s="93" t="s">
        <v>22</v>
      </c>
      <c r="T47" s="93" t="s">
        <v>23</v>
      </c>
      <c r="U47" s="93" t="s">
        <v>24</v>
      </c>
      <c r="V47" s="93" t="s">
        <v>25</v>
      </c>
      <c r="W47" s="93" t="s">
        <v>26</v>
      </c>
      <c r="X47" s="93" t="s">
        <v>27</v>
      </c>
      <c r="Y47" s="93" t="s">
        <v>28</v>
      </c>
      <c r="Z47" s="93" t="s">
        <v>29</v>
      </c>
      <c r="AA47" s="93" t="s">
        <v>30</v>
      </c>
      <c r="AB47" s="93" t="s">
        <v>31</v>
      </c>
      <c r="AC47" s="93" t="s">
        <v>32</v>
      </c>
      <c r="AD47" s="93" t="s">
        <v>275</v>
      </c>
      <c r="AE47" s="93" t="s">
        <v>276</v>
      </c>
      <c r="AF47" s="93" t="s">
        <v>278</v>
      </c>
      <c r="AG47" s="93" t="s">
        <v>280</v>
      </c>
      <c r="AH47" s="93" t="s">
        <v>287</v>
      </c>
      <c r="AI47" s="123" t="s">
        <v>289</v>
      </c>
      <c r="AJ47" s="123" t="s">
        <v>290</v>
      </c>
      <c r="AK47" s="123" t="s">
        <v>299</v>
      </c>
      <c r="AL47" s="123" t="s">
        <v>300</v>
      </c>
      <c r="AM47" s="123" t="s">
        <v>301</v>
      </c>
      <c r="AN47" s="123" t="s">
        <v>302</v>
      </c>
      <c r="AO47" s="123" t="s">
        <v>303</v>
      </c>
      <c r="AP47" s="123" t="s">
        <v>341</v>
      </c>
      <c r="AQ47" s="123" t="s">
        <v>342</v>
      </c>
      <c r="AR47" s="123" t="s">
        <v>343</v>
      </c>
      <c r="AS47" s="123" t="s">
        <v>344</v>
      </c>
      <c r="AT47" s="123" t="s">
        <v>345</v>
      </c>
      <c r="AU47" s="123" t="s">
        <v>491</v>
      </c>
      <c r="AV47" s="123" t="s">
        <v>494</v>
      </c>
      <c r="AW47" s="123" t="s">
        <v>496</v>
      </c>
    </row>
    <row r="48" spans="1:49" ht="12.75">
      <c r="A48" s="128"/>
      <c r="B48" s="129"/>
      <c r="C48" s="129"/>
      <c r="D48" s="129"/>
      <c r="E48" s="129"/>
      <c r="F48" s="129"/>
      <c r="G48" s="129"/>
      <c r="H48" s="129"/>
      <c r="I48" s="129"/>
      <c r="J48" s="129"/>
      <c r="K48" s="129"/>
      <c r="L48" s="129"/>
      <c r="M48" s="129"/>
      <c r="N48" s="129"/>
      <c r="O48" s="129"/>
      <c r="P48" s="129"/>
      <c r="Q48" s="129"/>
      <c r="R48" s="129"/>
      <c r="S48" s="129"/>
      <c r="T48" s="129"/>
      <c r="U48" s="129"/>
      <c r="V48" s="129"/>
      <c r="W48" s="129"/>
      <c r="X48" s="129"/>
      <c r="Y48" s="129"/>
      <c r="Z48" s="129"/>
      <c r="AA48" s="129"/>
      <c r="AB48" s="129"/>
      <c r="AC48" s="129"/>
      <c r="AD48" s="129"/>
      <c r="AE48" s="129"/>
      <c r="AF48" s="129"/>
      <c r="AG48" s="129"/>
      <c r="AH48" s="129"/>
      <c r="AI48" s="130"/>
      <c r="AJ48" s="130"/>
      <c r="AK48" s="130"/>
      <c r="AL48" s="130"/>
      <c r="AM48" s="130"/>
      <c r="AN48" s="130"/>
      <c r="AO48" s="130"/>
      <c r="AP48" s="130"/>
      <c r="AQ48" s="130"/>
      <c r="AR48" s="130"/>
      <c r="AS48" s="130"/>
      <c r="AT48" s="130"/>
      <c r="AU48" s="130"/>
      <c r="AV48" s="130"/>
      <c r="AW48" s="130"/>
    </row>
    <row r="49" spans="1:49" ht="12.75">
      <c r="A49" s="127" t="s">
        <v>192</v>
      </c>
      <c r="B49" s="91">
        <v>13.502608695652174</v>
      </c>
      <c r="C49" s="91">
        <v>13.01867572156197</v>
      </c>
      <c r="D49" s="91">
        <v>17.28813559322034</v>
      </c>
      <c r="E49" s="91">
        <v>26.121794871794872</v>
      </c>
      <c r="F49" s="96">
        <v>69.62303664921465</v>
      </c>
      <c r="G49" s="91">
        <v>14.680316091954024</v>
      </c>
      <c r="H49" s="91">
        <v>17.208160181337362</v>
      </c>
      <c r="I49" s="91">
        <v>15.238668271159245</v>
      </c>
      <c r="J49" s="91">
        <v>22.26627712854758</v>
      </c>
      <c r="K49" s="96">
        <v>68.89922480620154</v>
      </c>
      <c r="L49" s="91">
        <v>25.795504627589246</v>
      </c>
      <c r="M49" s="91">
        <v>20.73369565217391</v>
      </c>
      <c r="N49" s="91">
        <v>21.3382416630576</v>
      </c>
      <c r="O49" s="91">
        <v>26.01737540009145</v>
      </c>
      <c r="P49" s="96">
        <v>93.79679144385027</v>
      </c>
      <c r="Q49" s="91">
        <v>26.89903846153846</v>
      </c>
      <c r="R49" s="91">
        <v>27.907310081223123</v>
      </c>
      <c r="S49" s="91">
        <v>28.49705304518664</v>
      </c>
      <c r="T49" s="91">
        <v>28.135860979462873</v>
      </c>
      <c r="U49" s="96">
        <v>111.45607107601185</v>
      </c>
      <c r="V49" s="91">
        <v>34.44919786096256</v>
      </c>
      <c r="W49" s="91">
        <v>32.602118003025716</v>
      </c>
      <c r="X49" s="91">
        <v>26.97813121272366</v>
      </c>
      <c r="Y49" s="91">
        <v>62.86591123701605</v>
      </c>
      <c r="Z49" s="96">
        <v>158.4877315973961</v>
      </c>
      <c r="AA49" s="91">
        <v>34.636105860113425</v>
      </c>
      <c r="AB49" s="91">
        <v>43.429245283018865</v>
      </c>
      <c r="AC49" s="91">
        <v>35.58537714021286</v>
      </c>
      <c r="AD49" s="91">
        <f aca="true" t="shared" si="2" ref="AD49:AD55">AE49-AC49-AB49-AA49</f>
        <v>58.34927171665483</v>
      </c>
      <c r="AE49" s="96">
        <v>172</v>
      </c>
      <c r="AF49" s="91">
        <v>51</v>
      </c>
      <c r="AG49" s="91">
        <v>36</v>
      </c>
      <c r="AH49" s="91">
        <v>76</v>
      </c>
      <c r="AI49" s="91">
        <v>57</v>
      </c>
      <c r="AJ49" s="96">
        <v>220</v>
      </c>
      <c r="AK49" s="91">
        <v>41</v>
      </c>
      <c r="AL49" s="91">
        <v>42</v>
      </c>
      <c r="AM49" s="91">
        <v>67</v>
      </c>
      <c r="AN49" s="91">
        <v>63</v>
      </c>
      <c r="AO49" s="96">
        <v>214</v>
      </c>
      <c r="AP49" s="91">
        <v>45</v>
      </c>
      <c r="AQ49" s="91">
        <v>61</v>
      </c>
      <c r="AR49" s="91">
        <v>112</v>
      </c>
      <c r="AS49" s="91">
        <v>146</v>
      </c>
      <c r="AT49" s="231">
        <v>352</v>
      </c>
      <c r="AU49" s="91">
        <v>177</v>
      </c>
      <c r="AV49" s="91">
        <v>128</v>
      </c>
      <c r="AW49" s="91">
        <v>133</v>
      </c>
    </row>
    <row r="50" spans="1:49" ht="12.75">
      <c r="A50" s="127" t="s">
        <v>193</v>
      </c>
      <c r="B50" s="91">
        <v>22.024347826086956</v>
      </c>
      <c r="C50" s="91">
        <v>22.074702886247877</v>
      </c>
      <c r="D50" s="91">
        <v>23.029661016949152</v>
      </c>
      <c r="E50" s="91">
        <v>25.256410256410255</v>
      </c>
      <c r="F50" s="96">
        <v>92.3106457242583</v>
      </c>
      <c r="G50" s="91">
        <v>23.61350574712644</v>
      </c>
      <c r="H50" s="91">
        <v>25.391008689081982</v>
      </c>
      <c r="I50" s="91">
        <v>27.352587244283995</v>
      </c>
      <c r="J50" s="91">
        <v>29.507512520868115</v>
      </c>
      <c r="K50" s="96">
        <v>105.36434108527132</v>
      </c>
      <c r="L50" s="91">
        <v>28.364918466284706</v>
      </c>
      <c r="M50" s="91">
        <v>50.21286231884058</v>
      </c>
      <c r="N50" s="91">
        <v>49.27674317886531</v>
      </c>
      <c r="O50" s="91">
        <v>55.459533607681756</v>
      </c>
      <c r="P50" s="96">
        <v>182.84313725490196</v>
      </c>
      <c r="Q50" s="91">
        <v>56.54326923076923</v>
      </c>
      <c r="R50" s="91">
        <v>62.847587195413276</v>
      </c>
      <c r="S50" s="91">
        <v>57.95677799607073</v>
      </c>
      <c r="T50" s="91">
        <v>102.46445497630332</v>
      </c>
      <c r="U50" s="96">
        <v>277.26061204343534</v>
      </c>
      <c r="V50" s="91">
        <v>68.9572192513369</v>
      </c>
      <c r="W50" s="91">
        <v>73.07110438729198</v>
      </c>
      <c r="X50" s="91">
        <v>68.26043737574552</v>
      </c>
      <c r="Y50" s="91">
        <v>95.78847969782814</v>
      </c>
      <c r="Z50" s="96">
        <v>307.49624436654983</v>
      </c>
      <c r="AA50" s="91">
        <v>74.98109640831758</v>
      </c>
      <c r="AB50" s="91">
        <v>73</v>
      </c>
      <c r="AC50" s="91">
        <v>73.28088847755669</v>
      </c>
      <c r="AD50" s="91">
        <f t="shared" si="2"/>
        <v>73.73801511412573</v>
      </c>
      <c r="AE50" s="96">
        <v>295</v>
      </c>
      <c r="AF50" s="91">
        <v>81</v>
      </c>
      <c r="AG50" s="91">
        <v>87</v>
      </c>
      <c r="AH50" s="91">
        <v>86</v>
      </c>
      <c r="AI50" s="91">
        <v>91</v>
      </c>
      <c r="AJ50" s="96">
        <v>344</v>
      </c>
      <c r="AK50" s="91">
        <v>102</v>
      </c>
      <c r="AL50" s="91">
        <v>109</v>
      </c>
      <c r="AM50" s="91">
        <v>117</v>
      </c>
      <c r="AN50" s="91">
        <v>107</v>
      </c>
      <c r="AO50" s="96">
        <v>434</v>
      </c>
      <c r="AP50" s="91">
        <v>88</v>
      </c>
      <c r="AQ50" s="91">
        <v>104</v>
      </c>
      <c r="AR50" s="91">
        <v>126</v>
      </c>
      <c r="AS50" s="91">
        <v>160</v>
      </c>
      <c r="AT50" s="231">
        <v>470</v>
      </c>
      <c r="AU50" s="91">
        <v>121</v>
      </c>
      <c r="AV50" s="91">
        <v>111</v>
      </c>
      <c r="AW50" s="91">
        <v>114</v>
      </c>
    </row>
    <row r="51" spans="1:49" ht="12.75">
      <c r="A51" s="127" t="s">
        <v>194</v>
      </c>
      <c r="B51" s="91">
        <v>9.544347826086957</v>
      </c>
      <c r="C51" s="91">
        <v>8.66893039049236</v>
      </c>
      <c r="D51" s="91">
        <v>10.211864406779661</v>
      </c>
      <c r="E51" s="91">
        <v>17.464387464387464</v>
      </c>
      <c r="F51" s="96">
        <v>45.69982547993019</v>
      </c>
      <c r="G51" s="91">
        <v>9.608477011494253</v>
      </c>
      <c r="H51" s="91">
        <v>10.173781639591992</v>
      </c>
      <c r="I51" s="91">
        <v>10.93461692739671</v>
      </c>
      <c r="J51" s="91">
        <v>13.25542570951586</v>
      </c>
      <c r="K51" s="96">
        <v>43.68217054263566</v>
      </c>
      <c r="L51" s="91">
        <v>13.177611282503305</v>
      </c>
      <c r="M51" s="91">
        <v>12.146739130434781</v>
      </c>
      <c r="N51" s="91">
        <v>11.000433087916846</v>
      </c>
      <c r="O51" s="91">
        <v>12.414266117969822</v>
      </c>
      <c r="P51" s="96">
        <v>48.694295900178254</v>
      </c>
      <c r="Q51" s="91">
        <v>11.028846153846153</v>
      </c>
      <c r="R51" s="91">
        <v>2.9001433349259433</v>
      </c>
      <c r="S51" s="91">
        <v>6.679764243614931</v>
      </c>
      <c r="T51" s="91">
        <v>12.285413375460768</v>
      </c>
      <c r="U51" s="96">
        <v>32.54689042448174</v>
      </c>
      <c r="V51" s="91">
        <v>8.197860962566844</v>
      </c>
      <c r="W51" s="91">
        <v>7.907211296016137</v>
      </c>
      <c r="X51" s="91">
        <v>8.190854870775349</v>
      </c>
      <c r="Y51" s="91">
        <v>9.896128423040604</v>
      </c>
      <c r="Z51" s="96">
        <v>34.2764146219329</v>
      </c>
      <c r="AA51" s="91">
        <v>9.305293005671079</v>
      </c>
      <c r="AB51" s="91">
        <v>6.311320754716981</v>
      </c>
      <c r="AC51" s="91">
        <v>7.561314206385933</v>
      </c>
      <c r="AD51" s="91">
        <f t="shared" si="2"/>
        <v>8.822072033226007</v>
      </c>
      <c r="AE51" s="96">
        <v>32</v>
      </c>
      <c r="AF51" s="91">
        <v>9</v>
      </c>
      <c r="AG51" s="91">
        <v>9</v>
      </c>
      <c r="AH51" s="91">
        <v>9</v>
      </c>
      <c r="AI51" s="91">
        <v>13</v>
      </c>
      <c r="AJ51" s="96">
        <v>40</v>
      </c>
      <c r="AK51" s="91">
        <v>12</v>
      </c>
      <c r="AL51" s="91">
        <v>14</v>
      </c>
      <c r="AM51" s="91">
        <v>16</v>
      </c>
      <c r="AN51" s="91">
        <v>15</v>
      </c>
      <c r="AO51" s="96">
        <v>58</v>
      </c>
      <c r="AP51" s="91">
        <v>11</v>
      </c>
      <c r="AQ51" s="91">
        <v>12</v>
      </c>
      <c r="AR51" s="91">
        <v>15</v>
      </c>
      <c r="AS51" s="91">
        <v>28</v>
      </c>
      <c r="AT51" s="231">
        <v>64</v>
      </c>
      <c r="AU51" s="91">
        <v>25</v>
      </c>
      <c r="AV51" s="91">
        <v>25</v>
      </c>
      <c r="AW51" s="91">
        <v>22</v>
      </c>
    </row>
    <row r="52" spans="1:49" ht="12.75">
      <c r="A52" s="127" t="s">
        <v>60</v>
      </c>
      <c r="B52" s="91">
        <v>11.742608695652175</v>
      </c>
      <c r="C52" s="91">
        <v>7.500848896434635</v>
      </c>
      <c r="D52" s="91">
        <v>9.403248587570621</v>
      </c>
      <c r="E52" s="91">
        <v>8.18019943019943</v>
      </c>
      <c r="F52" s="96">
        <v>36.80628272251309</v>
      </c>
      <c r="G52" s="91">
        <v>8.283045977011495</v>
      </c>
      <c r="H52" s="91">
        <v>7.408386853041179</v>
      </c>
      <c r="I52" s="91">
        <v>9.265944645006016</v>
      </c>
      <c r="J52" s="91">
        <v>10.275459098497496</v>
      </c>
      <c r="K52" s="96">
        <v>35.03488372093023</v>
      </c>
      <c r="L52" s="91">
        <v>9.598942265315117</v>
      </c>
      <c r="M52" s="91">
        <v>12.721920289855072</v>
      </c>
      <c r="N52" s="91">
        <v>13.984408834993504</v>
      </c>
      <c r="O52" s="91">
        <v>22.857796067672613</v>
      </c>
      <c r="P52" s="96">
        <v>58.8903743315508</v>
      </c>
      <c r="Q52" s="91">
        <v>13.461538461538462</v>
      </c>
      <c r="R52" s="91">
        <v>14.089823220258003</v>
      </c>
      <c r="S52" s="91">
        <v>14.63163064833006</v>
      </c>
      <c r="T52" s="91">
        <v>18.767772511848342</v>
      </c>
      <c r="U52" s="96">
        <v>60.67127344521224</v>
      </c>
      <c r="V52" s="91">
        <v>17.9572192513369</v>
      </c>
      <c r="W52" s="91">
        <v>18.850226928895612</v>
      </c>
      <c r="X52" s="91">
        <v>19.637176938369784</v>
      </c>
      <c r="Y52" s="91">
        <v>14.022662889518413</v>
      </c>
      <c r="Z52" s="96">
        <v>70.19028542814222</v>
      </c>
      <c r="AA52" s="91">
        <v>20.831758034026464</v>
      </c>
      <c r="AB52" s="91">
        <v>21.35377358490566</v>
      </c>
      <c r="AC52" s="91">
        <v>21.309578898658028</v>
      </c>
      <c r="AD52" s="91">
        <f t="shared" si="2"/>
        <v>24.504889482409844</v>
      </c>
      <c r="AE52" s="96">
        <v>88</v>
      </c>
      <c r="AF52" s="91">
        <v>24</v>
      </c>
      <c r="AG52" s="91">
        <v>27</v>
      </c>
      <c r="AH52" s="91">
        <v>26</v>
      </c>
      <c r="AI52" s="91">
        <v>30</v>
      </c>
      <c r="AJ52" s="96">
        <v>106</v>
      </c>
      <c r="AK52" s="91">
        <v>28</v>
      </c>
      <c r="AL52" s="91">
        <v>35</v>
      </c>
      <c r="AM52" s="91">
        <v>29</v>
      </c>
      <c r="AN52" s="91">
        <v>24</v>
      </c>
      <c r="AO52" s="96">
        <v>115</v>
      </c>
      <c r="AP52" s="91">
        <v>21</v>
      </c>
      <c r="AQ52" s="91">
        <v>22</v>
      </c>
      <c r="AR52" s="91">
        <v>25</v>
      </c>
      <c r="AS52" s="91">
        <v>23</v>
      </c>
      <c r="AT52" s="231">
        <v>90</v>
      </c>
      <c r="AU52" s="91">
        <v>22</v>
      </c>
      <c r="AV52" s="91">
        <v>21</v>
      </c>
      <c r="AW52" s="91">
        <v>22</v>
      </c>
    </row>
    <row r="53" spans="1:49" ht="12.75">
      <c r="A53" s="127" t="s">
        <v>195</v>
      </c>
      <c r="B53" s="91">
        <v>4.351304347826087</v>
      </c>
      <c r="C53" s="91">
        <v>4.573853989813243</v>
      </c>
      <c r="D53" s="91">
        <v>4.4809322033898304</v>
      </c>
      <c r="E53" s="91">
        <v>5.081908831908832</v>
      </c>
      <c r="F53" s="96">
        <v>18.478184991273995</v>
      </c>
      <c r="G53" s="91">
        <v>2.4568965517241383</v>
      </c>
      <c r="H53" s="91">
        <v>3.094068757083491</v>
      </c>
      <c r="I53" s="91">
        <v>3.493782591255515</v>
      </c>
      <c r="J53" s="91">
        <v>16.54841402337229</v>
      </c>
      <c r="K53" s="96">
        <v>24.569767441860463</v>
      </c>
      <c r="L53" s="91">
        <v>11.987659762009695</v>
      </c>
      <c r="M53" s="91">
        <v>7.975543478260869</v>
      </c>
      <c r="N53" s="91">
        <v>8.930272845387613</v>
      </c>
      <c r="O53" s="91">
        <v>12.286236854138089</v>
      </c>
      <c r="P53" s="96">
        <v>41.1319073083779</v>
      </c>
      <c r="Q53" s="91">
        <v>11.245192307692308</v>
      </c>
      <c r="R53" s="91">
        <v>11.619684663162923</v>
      </c>
      <c r="S53" s="91">
        <v>13.737721021611002</v>
      </c>
      <c r="T53" s="91">
        <v>17.646129541864138</v>
      </c>
      <c r="U53" s="96">
        <v>53.89437314906219</v>
      </c>
      <c r="V53" s="91">
        <v>14.219251336898395</v>
      </c>
      <c r="W53" s="91">
        <v>14.80080685829551</v>
      </c>
      <c r="X53" s="91">
        <v>8.648111332007952</v>
      </c>
      <c r="Y53" s="91">
        <v>10.609065155807365</v>
      </c>
      <c r="Z53" s="96">
        <v>47.97696544817226</v>
      </c>
      <c r="AA53" s="91">
        <v>9.7117202268431</v>
      </c>
      <c r="AB53" s="91">
        <v>10</v>
      </c>
      <c r="AC53" s="91">
        <v>11.897269782508099</v>
      </c>
      <c r="AD53" s="91">
        <f t="shared" si="2"/>
        <v>12.391009990648802</v>
      </c>
      <c r="AE53" s="96">
        <v>44</v>
      </c>
      <c r="AF53" s="91">
        <v>13</v>
      </c>
      <c r="AG53" s="91">
        <v>15</v>
      </c>
      <c r="AH53" s="91">
        <v>14</v>
      </c>
      <c r="AI53" s="91">
        <v>13</v>
      </c>
      <c r="AJ53" s="96">
        <v>55</v>
      </c>
      <c r="AK53" s="91">
        <v>15</v>
      </c>
      <c r="AL53" s="91">
        <v>16</v>
      </c>
      <c r="AM53" s="91">
        <v>17</v>
      </c>
      <c r="AN53" s="91">
        <v>16</v>
      </c>
      <c r="AO53" s="96">
        <v>64</v>
      </c>
      <c r="AP53" s="91">
        <v>12</v>
      </c>
      <c r="AQ53" s="91">
        <v>15</v>
      </c>
      <c r="AR53" s="91">
        <v>23</v>
      </c>
      <c r="AS53" s="91">
        <v>29</v>
      </c>
      <c r="AT53" s="231">
        <v>77</v>
      </c>
      <c r="AU53" s="91">
        <v>23</v>
      </c>
      <c r="AV53" s="91">
        <v>20</v>
      </c>
      <c r="AW53" s="91">
        <v>20</v>
      </c>
    </row>
    <row r="54" spans="1:49" ht="12.75">
      <c r="A54" s="127" t="s">
        <v>493</v>
      </c>
      <c r="B54" s="91"/>
      <c r="C54" s="91"/>
      <c r="D54" s="91"/>
      <c r="E54" s="91"/>
      <c r="F54" s="96"/>
      <c r="G54" s="91"/>
      <c r="H54" s="91"/>
      <c r="I54" s="91"/>
      <c r="J54" s="91"/>
      <c r="K54" s="96"/>
      <c r="L54" s="91"/>
      <c r="M54" s="91"/>
      <c r="N54" s="91"/>
      <c r="O54" s="91"/>
      <c r="P54" s="96"/>
      <c r="Q54" s="91"/>
      <c r="R54" s="91"/>
      <c r="S54" s="91"/>
      <c r="T54" s="91"/>
      <c r="U54" s="96"/>
      <c r="V54" s="91"/>
      <c r="W54" s="91"/>
      <c r="X54" s="91"/>
      <c r="Y54" s="91"/>
      <c r="Z54" s="96"/>
      <c r="AA54" s="91"/>
      <c r="AB54" s="91"/>
      <c r="AC54" s="91"/>
      <c r="AD54" s="91"/>
      <c r="AE54" s="96"/>
      <c r="AF54" s="91"/>
      <c r="AG54" s="91"/>
      <c r="AH54" s="91"/>
      <c r="AI54" s="91"/>
      <c r="AJ54" s="96"/>
      <c r="AK54" s="91"/>
      <c r="AL54" s="91"/>
      <c r="AM54" s="91"/>
      <c r="AN54" s="91"/>
      <c r="AO54" s="96"/>
      <c r="AP54" s="91"/>
      <c r="AQ54" s="91"/>
      <c r="AR54" s="91"/>
      <c r="AS54" s="91"/>
      <c r="AT54" s="231"/>
      <c r="AU54" s="91">
        <v>-4</v>
      </c>
      <c r="AV54" s="91">
        <v>-6</v>
      </c>
      <c r="AW54" s="91">
        <v>-3</v>
      </c>
    </row>
    <row r="55" spans="1:49" s="119" customFormat="1" ht="12.75">
      <c r="A55" s="107" t="s">
        <v>461</v>
      </c>
      <c r="B55" s="99">
        <v>61.165217391304346</v>
      </c>
      <c r="C55" s="99">
        <v>55.83701188455008</v>
      </c>
      <c r="D55" s="99">
        <v>64.4138418079096</v>
      </c>
      <c r="E55" s="99">
        <v>82.10470085470084</v>
      </c>
      <c r="F55" s="100">
        <v>262.91797556719024</v>
      </c>
      <c r="G55" s="99">
        <v>58.64224137931035</v>
      </c>
      <c r="H55" s="99">
        <v>63.27540612013601</v>
      </c>
      <c r="I55" s="99">
        <v>66.28559967910148</v>
      </c>
      <c r="J55" s="99">
        <v>91.85308848080133</v>
      </c>
      <c r="K55" s="100">
        <v>277.5503875968992</v>
      </c>
      <c r="L55" s="99">
        <v>88.92463640370207</v>
      </c>
      <c r="M55" s="99">
        <v>103.79076086956522</v>
      </c>
      <c r="N55" s="99">
        <v>104.53009961022087</v>
      </c>
      <c r="O55" s="99">
        <v>129.0352080475537</v>
      </c>
      <c r="P55" s="100">
        <v>425.35650623885914</v>
      </c>
      <c r="Q55" s="99">
        <v>119.17788461538461</v>
      </c>
      <c r="R55" s="99">
        <v>119.36454849498327</v>
      </c>
      <c r="S55" s="99">
        <v>121.50294695481335</v>
      </c>
      <c r="T55" s="99">
        <v>179.2996313849394</v>
      </c>
      <c r="U55" s="100">
        <v>535.8292201382034</v>
      </c>
      <c r="V55" s="99">
        <v>143.7807486631016</v>
      </c>
      <c r="W55" s="99">
        <v>147.231467473525</v>
      </c>
      <c r="X55" s="99">
        <v>131.71471172962225</v>
      </c>
      <c r="Y55" s="99">
        <v>193.18224740321057</v>
      </c>
      <c r="Z55" s="100">
        <v>618.4276414621933</v>
      </c>
      <c r="AA55" s="99">
        <v>150</v>
      </c>
      <c r="AB55" s="99">
        <v>153</v>
      </c>
      <c r="AC55" s="99">
        <v>149.6344285053216</v>
      </c>
      <c r="AD55" s="99">
        <f t="shared" si="2"/>
        <v>178.36557149467842</v>
      </c>
      <c r="AE55" s="100">
        <v>631</v>
      </c>
      <c r="AF55" s="99">
        <v>178</v>
      </c>
      <c r="AG55" s="99">
        <v>174</v>
      </c>
      <c r="AH55" s="99">
        <v>211</v>
      </c>
      <c r="AI55" s="99">
        <v>204</v>
      </c>
      <c r="AJ55" s="100">
        <v>765</v>
      </c>
      <c r="AK55" s="99">
        <v>198</v>
      </c>
      <c r="AL55" s="99">
        <v>216</v>
      </c>
      <c r="AM55" s="99">
        <v>246</v>
      </c>
      <c r="AN55" s="99">
        <v>225</v>
      </c>
      <c r="AO55" s="100">
        <v>885</v>
      </c>
      <c r="AP55" s="99">
        <v>177</v>
      </c>
      <c r="AQ55" s="99">
        <v>214</v>
      </c>
      <c r="AR55" s="99">
        <v>301</v>
      </c>
      <c r="AS55" s="99">
        <v>386</v>
      </c>
      <c r="AT55" s="230">
        <v>1053</v>
      </c>
      <c r="AU55" s="99">
        <v>364</v>
      </c>
      <c r="AV55" s="99">
        <v>299</v>
      </c>
      <c r="AW55" s="99">
        <v>308</v>
      </c>
    </row>
    <row r="56" spans="1:49" s="119" customFormat="1" ht="12.75">
      <c r="A56" s="127" t="s">
        <v>473</v>
      </c>
      <c r="B56" s="99"/>
      <c r="C56" s="99"/>
      <c r="D56" s="99"/>
      <c r="E56" s="99"/>
      <c r="F56" s="100"/>
      <c r="G56" s="99"/>
      <c r="H56" s="99"/>
      <c r="I56" s="99"/>
      <c r="J56" s="99"/>
      <c r="K56" s="100"/>
      <c r="L56" s="99"/>
      <c r="M56" s="99"/>
      <c r="N56" s="99"/>
      <c r="O56" s="99"/>
      <c r="P56" s="100"/>
      <c r="Q56" s="99"/>
      <c r="R56" s="99"/>
      <c r="S56" s="99"/>
      <c r="T56" s="99"/>
      <c r="U56" s="100"/>
      <c r="V56" s="99"/>
      <c r="W56" s="99"/>
      <c r="X56" s="99"/>
      <c r="Y56" s="99"/>
      <c r="Z56" s="100"/>
      <c r="AA56" s="99"/>
      <c r="AB56" s="99"/>
      <c r="AC56" s="99"/>
      <c r="AD56" s="99"/>
      <c r="AE56" s="100"/>
      <c r="AF56" s="99"/>
      <c r="AG56" s="99"/>
      <c r="AH56" s="99"/>
      <c r="AI56" s="99"/>
      <c r="AJ56" s="100"/>
      <c r="AK56" s="99"/>
      <c r="AL56" s="99"/>
      <c r="AM56" s="99"/>
      <c r="AN56" s="99"/>
      <c r="AO56" s="100"/>
      <c r="AP56" s="99"/>
      <c r="AQ56" s="99"/>
      <c r="AR56" s="224" t="s">
        <v>308</v>
      </c>
      <c r="AS56" s="91" t="s">
        <v>308</v>
      </c>
      <c r="AT56" s="231" t="s">
        <v>308</v>
      </c>
      <c r="AU56" s="99">
        <v>0</v>
      </c>
      <c r="AV56" s="99">
        <v>0</v>
      </c>
      <c r="AW56" s="99">
        <v>0</v>
      </c>
    </row>
    <row r="57" spans="1:49" s="119" customFormat="1" ht="12.75">
      <c r="A57" s="107" t="s">
        <v>460</v>
      </c>
      <c r="B57" s="99"/>
      <c r="C57" s="99"/>
      <c r="D57" s="99"/>
      <c r="E57" s="99"/>
      <c r="F57" s="100"/>
      <c r="G57" s="99"/>
      <c r="H57" s="99"/>
      <c r="I57" s="99"/>
      <c r="J57" s="99"/>
      <c r="K57" s="100"/>
      <c r="L57" s="99"/>
      <c r="M57" s="99"/>
      <c r="N57" s="99"/>
      <c r="O57" s="99"/>
      <c r="P57" s="100"/>
      <c r="Q57" s="99"/>
      <c r="R57" s="99"/>
      <c r="S57" s="99"/>
      <c r="T57" s="99"/>
      <c r="U57" s="100"/>
      <c r="V57" s="99">
        <v>143.7807486631016</v>
      </c>
      <c r="W57" s="99">
        <v>147.231467473525</v>
      </c>
      <c r="X57" s="99">
        <v>131.71471172962225</v>
      </c>
      <c r="Y57" s="99">
        <v>193.18224740321057</v>
      </c>
      <c r="Z57" s="100">
        <v>618.4276414621933</v>
      </c>
      <c r="AA57" s="99">
        <v>150</v>
      </c>
      <c r="AB57" s="99">
        <v>153</v>
      </c>
      <c r="AC57" s="99">
        <v>149.6344285053216</v>
      </c>
      <c r="AD57" s="99">
        <f>AE57-AC57-AB57-AA57</f>
        <v>178.36557149467842</v>
      </c>
      <c r="AE57" s="100">
        <v>631</v>
      </c>
      <c r="AF57" s="99">
        <v>178</v>
      </c>
      <c r="AG57" s="99">
        <v>174</v>
      </c>
      <c r="AH57" s="99">
        <v>211</v>
      </c>
      <c r="AI57" s="99">
        <v>204</v>
      </c>
      <c r="AJ57" s="100">
        <v>765</v>
      </c>
      <c r="AK57" s="99">
        <v>198</v>
      </c>
      <c r="AL57" s="99">
        <v>216</v>
      </c>
      <c r="AM57" s="99">
        <v>246</v>
      </c>
      <c r="AN57" s="99">
        <v>225</v>
      </c>
      <c r="AO57" s="100">
        <v>885</v>
      </c>
      <c r="AP57" s="99">
        <v>177</v>
      </c>
      <c r="AQ57" s="99">
        <v>214</v>
      </c>
      <c r="AR57" s="99">
        <v>301</v>
      </c>
      <c r="AS57" s="99">
        <v>386</v>
      </c>
      <c r="AT57" s="230">
        <v>1053</v>
      </c>
      <c r="AU57" s="99">
        <v>364</v>
      </c>
      <c r="AV57" s="99">
        <v>299</v>
      </c>
      <c r="AW57" s="99">
        <v>308</v>
      </c>
    </row>
    <row r="58" spans="1:46" s="119" customFormat="1" ht="12.75">
      <c r="A58" s="128"/>
      <c r="AM58" s="94"/>
      <c r="AN58" s="94"/>
      <c r="AO58" s="94"/>
      <c r="AR58" s="94"/>
      <c r="AS58" s="94"/>
      <c r="AT58" s="94"/>
    </row>
    <row r="59" ht="12.75"/>
    <row r="60" spans="1:49" ht="12.75">
      <c r="A60" s="92" t="s">
        <v>409</v>
      </c>
      <c r="B60" s="93" t="s">
        <v>0</v>
      </c>
      <c r="C60" s="93" t="s">
        <v>1</v>
      </c>
      <c r="D60" s="93" t="s">
        <v>2</v>
      </c>
      <c r="E60" s="93" t="s">
        <v>3</v>
      </c>
      <c r="F60" s="93" t="s">
        <v>4</v>
      </c>
      <c r="G60" s="93" t="s">
        <v>10</v>
      </c>
      <c r="H60" s="93" t="s">
        <v>11</v>
      </c>
      <c r="I60" s="93" t="s">
        <v>12</v>
      </c>
      <c r="J60" s="93" t="s">
        <v>13</v>
      </c>
      <c r="K60" s="93" t="s">
        <v>14</v>
      </c>
      <c r="L60" s="93" t="s">
        <v>15</v>
      </c>
      <c r="M60" s="93" t="s">
        <v>16</v>
      </c>
      <c r="N60" s="93" t="s">
        <v>17</v>
      </c>
      <c r="O60" s="93" t="s">
        <v>18</v>
      </c>
      <c r="P60" s="93" t="s">
        <v>19</v>
      </c>
      <c r="Q60" s="93" t="s">
        <v>20</v>
      </c>
      <c r="R60" s="93" t="s">
        <v>21</v>
      </c>
      <c r="S60" s="93" t="s">
        <v>22</v>
      </c>
      <c r="T60" s="93" t="s">
        <v>23</v>
      </c>
      <c r="U60" s="93" t="s">
        <v>24</v>
      </c>
      <c r="V60" s="93" t="s">
        <v>25</v>
      </c>
      <c r="W60" s="93" t="s">
        <v>26</v>
      </c>
      <c r="X60" s="93" t="s">
        <v>27</v>
      </c>
      <c r="Y60" s="93" t="s">
        <v>28</v>
      </c>
      <c r="Z60" s="93" t="s">
        <v>29</v>
      </c>
      <c r="AA60" s="93" t="s">
        <v>30</v>
      </c>
      <c r="AB60" s="93" t="s">
        <v>31</v>
      </c>
      <c r="AC60" s="93" t="s">
        <v>32</v>
      </c>
      <c r="AD60" s="93" t="s">
        <v>275</v>
      </c>
      <c r="AE60" s="93" t="s">
        <v>276</v>
      </c>
      <c r="AF60" s="93" t="s">
        <v>278</v>
      </c>
      <c r="AG60" s="93" t="s">
        <v>280</v>
      </c>
      <c r="AH60" s="93" t="s">
        <v>287</v>
      </c>
      <c r="AI60" s="123" t="s">
        <v>289</v>
      </c>
      <c r="AJ60" s="123" t="s">
        <v>290</v>
      </c>
      <c r="AK60" s="123" t="s">
        <v>299</v>
      </c>
      <c r="AL60" s="123" t="s">
        <v>300</v>
      </c>
      <c r="AM60" s="123" t="s">
        <v>301</v>
      </c>
      <c r="AN60" s="123" t="s">
        <v>302</v>
      </c>
      <c r="AO60" s="123" t="s">
        <v>303</v>
      </c>
      <c r="AP60" s="123" t="s">
        <v>341</v>
      </c>
      <c r="AQ60" s="123" t="s">
        <v>342</v>
      </c>
      <c r="AR60" s="123" t="s">
        <v>343</v>
      </c>
      <c r="AS60" s="123" t="s">
        <v>344</v>
      </c>
      <c r="AT60" s="123" t="s">
        <v>345</v>
      </c>
      <c r="AU60" s="123" t="s">
        <v>491</v>
      </c>
      <c r="AV60" s="123" t="s">
        <v>494</v>
      </c>
      <c r="AW60" s="123" t="s">
        <v>496</v>
      </c>
    </row>
    <row r="61" spans="1:49" ht="12.75">
      <c r="A61" s="128"/>
      <c r="B61" s="129"/>
      <c r="C61" s="129"/>
      <c r="D61" s="129"/>
      <c r="E61" s="129"/>
      <c r="F61" s="129"/>
      <c r="G61" s="129"/>
      <c r="H61" s="129"/>
      <c r="I61" s="129"/>
      <c r="J61" s="129"/>
      <c r="K61" s="129"/>
      <c r="L61" s="129"/>
      <c r="M61" s="129"/>
      <c r="N61" s="129"/>
      <c r="O61" s="129"/>
      <c r="P61" s="129"/>
      <c r="Q61" s="129"/>
      <c r="R61" s="129"/>
      <c r="S61" s="129"/>
      <c r="T61" s="129"/>
      <c r="U61" s="129"/>
      <c r="V61" s="129"/>
      <c r="W61" s="129"/>
      <c r="X61" s="129"/>
      <c r="Y61" s="129"/>
      <c r="Z61" s="129"/>
      <c r="AA61" s="129"/>
      <c r="AB61" s="129"/>
      <c r="AC61" s="129"/>
      <c r="AD61" s="129"/>
      <c r="AE61" s="129"/>
      <c r="AF61" s="129"/>
      <c r="AG61" s="129"/>
      <c r="AH61" s="129"/>
      <c r="AI61" s="130"/>
      <c r="AJ61" s="130"/>
      <c r="AK61" s="130"/>
      <c r="AL61" s="130"/>
      <c r="AM61" s="130"/>
      <c r="AN61" s="130"/>
      <c r="AO61" s="130"/>
      <c r="AP61" s="130"/>
      <c r="AQ61" s="130"/>
      <c r="AR61" s="130"/>
      <c r="AS61" s="130"/>
      <c r="AT61" s="130"/>
      <c r="AU61" s="130"/>
      <c r="AV61" s="130"/>
      <c r="AW61" s="130"/>
    </row>
    <row r="62" spans="1:49" ht="12.75">
      <c r="A62" s="127" t="s">
        <v>192</v>
      </c>
      <c r="B62" s="91">
        <v>91.65913043478261</v>
      </c>
      <c r="C62" s="91">
        <v>71.76570458404075</v>
      </c>
      <c r="D62" s="91">
        <v>63.44985875706215</v>
      </c>
      <c r="E62" s="91">
        <v>77.11894586894587</v>
      </c>
      <c r="F62" s="96">
        <v>304.0523560209424</v>
      </c>
      <c r="G62" s="91">
        <v>74.4073275862069</v>
      </c>
      <c r="H62" s="91">
        <v>62.716282584057424</v>
      </c>
      <c r="I62" s="91">
        <v>57.70557561171279</v>
      </c>
      <c r="J62" s="91">
        <v>72.74207011686144</v>
      </c>
      <c r="K62" s="96">
        <v>267.9496124031008</v>
      </c>
      <c r="L62" s="91">
        <v>104.96253856324373</v>
      </c>
      <c r="M62" s="91">
        <v>71.42663043478261</v>
      </c>
      <c r="N62" s="91">
        <v>56.86877436119532</v>
      </c>
      <c r="O62" s="91">
        <v>54.06492912665752</v>
      </c>
      <c r="P62" s="96">
        <v>287.620320855615</v>
      </c>
      <c r="Q62" s="91">
        <v>84.39423076923077</v>
      </c>
      <c r="R62" s="91">
        <v>89.30721452460583</v>
      </c>
      <c r="S62" s="91">
        <v>121.39980353634579</v>
      </c>
      <c r="T62" s="91">
        <v>83.12269615587151</v>
      </c>
      <c r="U62" s="96">
        <v>378.8153998025666</v>
      </c>
      <c r="V62" s="91">
        <v>125.32620320855614</v>
      </c>
      <c r="W62" s="91">
        <v>154.256177508825</v>
      </c>
      <c r="X62" s="91">
        <v>190.16898608349902</v>
      </c>
      <c r="Y62" s="91">
        <v>211.22285174693104</v>
      </c>
      <c r="Z62" s="96">
        <v>686.1492238357537</v>
      </c>
      <c r="AA62" s="91">
        <v>216</v>
      </c>
      <c r="AB62" s="91">
        <v>196</v>
      </c>
      <c r="AC62" s="91">
        <v>197</v>
      </c>
      <c r="AD62" s="91">
        <f>AE62-AC62-AB62-AA62</f>
        <v>135</v>
      </c>
      <c r="AE62" s="96">
        <v>744</v>
      </c>
      <c r="AF62" s="91">
        <v>139.47972690736515</v>
      </c>
      <c r="AG62" s="91">
        <v>163.66562693453278</v>
      </c>
      <c r="AH62" s="91">
        <v>186.32473586594767</v>
      </c>
      <c r="AI62" s="91">
        <v>161.14552320045138</v>
      </c>
      <c r="AJ62" s="96">
        <v>648.9009793253537</v>
      </c>
      <c r="AK62" s="91">
        <v>556</v>
      </c>
      <c r="AL62" s="91">
        <v>235</v>
      </c>
      <c r="AM62" s="91">
        <v>276</v>
      </c>
      <c r="AN62" s="91">
        <v>256</v>
      </c>
      <c r="AO62" s="96">
        <v>1327</v>
      </c>
      <c r="AP62" s="91">
        <v>248</v>
      </c>
      <c r="AQ62" s="91">
        <v>133</v>
      </c>
      <c r="AR62" s="91">
        <v>297</v>
      </c>
      <c r="AS62" s="91">
        <v>362</v>
      </c>
      <c r="AT62" s="231">
        <v>1024</v>
      </c>
      <c r="AU62" s="91">
        <v>445.9</v>
      </c>
      <c r="AV62" s="91">
        <v>305</v>
      </c>
      <c r="AW62" s="91">
        <v>505</v>
      </c>
    </row>
    <row r="63" spans="1:49" ht="12.75">
      <c r="A63" s="127" t="s">
        <v>193</v>
      </c>
      <c r="B63" s="91">
        <v>77.28</v>
      </c>
      <c r="C63" s="91">
        <v>87.69439728353142</v>
      </c>
      <c r="D63" s="91">
        <v>86.81850282485875</v>
      </c>
      <c r="E63" s="91">
        <v>85.2991452991453</v>
      </c>
      <c r="F63" s="96">
        <v>337.11343804537523</v>
      </c>
      <c r="G63" s="91">
        <v>35.9087643678161</v>
      </c>
      <c r="H63" s="91">
        <v>105.02833396297696</v>
      </c>
      <c r="I63" s="91">
        <v>73.58604091456077</v>
      </c>
      <c r="J63" s="91">
        <v>35.02086811352254</v>
      </c>
      <c r="K63" s="96">
        <v>250.13178294573643</v>
      </c>
      <c r="L63" s="91">
        <v>87.78757161745261</v>
      </c>
      <c r="M63" s="91">
        <v>105.38496376811594</v>
      </c>
      <c r="N63" s="91">
        <v>141.97488090082285</v>
      </c>
      <c r="O63" s="91">
        <v>149.49245541838135</v>
      </c>
      <c r="P63" s="96">
        <v>484.24242424242425</v>
      </c>
      <c r="Q63" s="91">
        <v>170.16826923076923</v>
      </c>
      <c r="R63" s="91">
        <v>216.59818442427135</v>
      </c>
      <c r="S63" s="91">
        <v>347.97151277013756</v>
      </c>
      <c r="T63" s="91">
        <v>334.3812532912059</v>
      </c>
      <c r="U63" s="96">
        <v>1061.5745310957552</v>
      </c>
      <c r="V63" s="91">
        <v>270.4705882352941</v>
      </c>
      <c r="W63" s="91">
        <v>326.1169944528492</v>
      </c>
      <c r="X63" s="91">
        <v>320.2385685884692</v>
      </c>
      <c r="Y63" s="91">
        <v>277.219074598678</v>
      </c>
      <c r="Z63" s="96">
        <v>1193.7606409614423</v>
      </c>
      <c r="AA63" s="91">
        <v>189.5132325141777</v>
      </c>
      <c r="AB63" s="91">
        <v>399</v>
      </c>
      <c r="AC63" s="91">
        <v>345</v>
      </c>
      <c r="AD63" s="91">
        <f aca="true" t="shared" si="3" ref="AD63:AD68">AE63-AC63-AB63-AA63</f>
        <v>164.4867674858223</v>
      </c>
      <c r="AE63" s="96">
        <v>1098</v>
      </c>
      <c r="AF63" s="91">
        <v>227.9804313504303</v>
      </c>
      <c r="AG63" s="91">
        <v>404.8187940664207</v>
      </c>
      <c r="AH63" s="91">
        <v>343.82460997856566</v>
      </c>
      <c r="AI63" s="91">
        <v>307.58047638658854</v>
      </c>
      <c r="AJ63" s="96">
        <v>1279.347116430903</v>
      </c>
      <c r="AK63" s="91">
        <v>334</v>
      </c>
      <c r="AL63" s="91">
        <v>544</v>
      </c>
      <c r="AM63" s="91">
        <v>146</v>
      </c>
      <c r="AN63" s="91">
        <v>-100</v>
      </c>
      <c r="AO63" s="96">
        <v>855</v>
      </c>
      <c r="AP63" s="91">
        <v>109</v>
      </c>
      <c r="AQ63" s="91">
        <v>300</v>
      </c>
      <c r="AR63" s="91">
        <v>117</v>
      </c>
      <c r="AS63" s="91">
        <v>16</v>
      </c>
      <c r="AT63" s="231">
        <v>559</v>
      </c>
      <c r="AU63" s="91">
        <v>106</v>
      </c>
      <c r="AV63" s="91">
        <v>207</v>
      </c>
      <c r="AW63" s="91">
        <v>205</v>
      </c>
    </row>
    <row r="64" spans="1:49" ht="12.75">
      <c r="A64" s="127" t="s">
        <v>69</v>
      </c>
      <c r="B64" s="91">
        <v>-134.59826086956522</v>
      </c>
      <c r="C64" s="91">
        <v>-123.4736842105263</v>
      </c>
      <c r="D64" s="91">
        <v>-77.01271186440678</v>
      </c>
      <c r="E64" s="91">
        <v>-43.47222222222222</v>
      </c>
      <c r="F64" s="96">
        <v>-380.7225130890052</v>
      </c>
      <c r="G64" s="91">
        <v>-14.346264367816092</v>
      </c>
      <c r="H64" s="91">
        <v>21.080468454854554</v>
      </c>
      <c r="I64" s="91">
        <v>29.83553951062976</v>
      </c>
      <c r="J64" s="91">
        <v>10.187813021702839</v>
      </c>
      <c r="K64" s="96">
        <v>44.43798449612403</v>
      </c>
      <c r="L64" s="91">
        <v>2.9396209784045837</v>
      </c>
      <c r="M64" s="91">
        <v>-31.567028985507243</v>
      </c>
      <c r="N64" s="91">
        <v>78.9302728453876</v>
      </c>
      <c r="O64" s="91">
        <v>29.867398262459993</v>
      </c>
      <c r="P64" s="96">
        <v>82.23707664884135</v>
      </c>
      <c r="Q64" s="91">
        <v>111.65384615384616</v>
      </c>
      <c r="R64" s="91">
        <v>65.34639273769709</v>
      </c>
      <c r="S64" s="91">
        <v>69.975442043222</v>
      </c>
      <c r="T64" s="91">
        <v>106.82991047919957</v>
      </c>
      <c r="U64" s="96">
        <v>352.59131293188545</v>
      </c>
      <c r="V64" s="91">
        <v>171.14438502673795</v>
      </c>
      <c r="W64" s="91">
        <v>68.37115481593545</v>
      </c>
      <c r="X64" s="91">
        <v>57.067594433399606</v>
      </c>
      <c r="Y64" s="91">
        <v>1.019830028328613</v>
      </c>
      <c r="Z64" s="96">
        <v>286.73009514271405</v>
      </c>
      <c r="AA64" s="91">
        <v>416</v>
      </c>
      <c r="AB64" s="91">
        <v>51.990566037735846</v>
      </c>
      <c r="AC64" s="91">
        <v>33</v>
      </c>
      <c r="AD64" s="91">
        <f t="shared" si="3"/>
        <v>52.009433962264154</v>
      </c>
      <c r="AE64" s="96">
        <v>553</v>
      </c>
      <c r="AF64" s="91">
        <v>75.11085833496563</v>
      </c>
      <c r="AG64" s="91">
        <v>54.656535358820946</v>
      </c>
      <c r="AH64" s="91">
        <v>55.70696493335659</v>
      </c>
      <c r="AI64" s="91">
        <v>65.5898797871274</v>
      </c>
      <c r="AJ64" s="96">
        <v>251.27856365614798</v>
      </c>
      <c r="AK64" s="91">
        <v>77</v>
      </c>
      <c r="AL64" s="91">
        <v>68</v>
      </c>
      <c r="AM64" s="91">
        <v>67</v>
      </c>
      <c r="AN64" s="91">
        <v>69</v>
      </c>
      <c r="AO64" s="96">
        <v>282</v>
      </c>
      <c r="AP64" s="91">
        <v>91</v>
      </c>
      <c r="AQ64" s="91">
        <v>67</v>
      </c>
      <c r="AR64" s="91">
        <v>103</v>
      </c>
      <c r="AS64" s="91">
        <v>116</v>
      </c>
      <c r="AT64" s="231">
        <v>373</v>
      </c>
      <c r="AU64" s="91">
        <v>155</v>
      </c>
      <c r="AV64" s="91">
        <v>121</v>
      </c>
      <c r="AW64" s="91">
        <v>47</v>
      </c>
    </row>
    <row r="65" spans="1:49" ht="12.75">
      <c r="A65" s="127" t="s">
        <v>60</v>
      </c>
      <c r="B65" s="91">
        <v>21.87130434782609</v>
      </c>
      <c r="C65" s="91">
        <v>1.1986417657045845</v>
      </c>
      <c r="D65" s="91">
        <v>15.32132768361582</v>
      </c>
      <c r="E65" s="91">
        <v>16.203703703703702</v>
      </c>
      <c r="F65" s="96">
        <v>54.20593368237347</v>
      </c>
      <c r="G65" s="91">
        <v>9.13793103448276</v>
      </c>
      <c r="H65" s="91">
        <v>18.5304117869286</v>
      </c>
      <c r="I65" s="91">
        <v>22.57521058965102</v>
      </c>
      <c r="J65" s="91">
        <v>-3.8814691151919867</v>
      </c>
      <c r="K65" s="96">
        <v>47.081395348837205</v>
      </c>
      <c r="L65" s="91">
        <v>15.18289995592772</v>
      </c>
      <c r="M65" s="91">
        <v>28.817934782608695</v>
      </c>
      <c r="N65" s="91">
        <v>-6.595928973581637</v>
      </c>
      <c r="O65" s="91">
        <v>28.427069044352997</v>
      </c>
      <c r="P65" s="96">
        <v>64.62566844919786</v>
      </c>
      <c r="Q65" s="91">
        <v>31.519230769230766</v>
      </c>
      <c r="R65" s="91">
        <v>30.21978021978022</v>
      </c>
      <c r="S65" s="91">
        <v>33.781925343811395</v>
      </c>
      <c r="T65" s="91">
        <v>59.68404423380726</v>
      </c>
      <c r="U65" s="96">
        <v>153.46989141164858</v>
      </c>
      <c r="V65" s="91">
        <v>69.47058823529412</v>
      </c>
      <c r="W65" s="91">
        <v>37.428139183055976</v>
      </c>
      <c r="X65" s="91">
        <v>20.46222664015905</v>
      </c>
      <c r="Y65" s="91">
        <v>40.609065155807365</v>
      </c>
      <c r="Z65" s="96">
        <v>165.9038557836755</v>
      </c>
      <c r="AA65" s="91">
        <v>38.09546313799622</v>
      </c>
      <c r="AB65" s="91">
        <v>39</v>
      </c>
      <c r="AC65" s="91">
        <v>46</v>
      </c>
      <c r="AD65" s="91">
        <f t="shared" si="3"/>
        <v>75.90453686200378</v>
      </c>
      <c r="AE65" s="96">
        <v>199</v>
      </c>
      <c r="AF65" s="91">
        <v>89.43005010159555</v>
      </c>
      <c r="AG65" s="91">
        <v>92.7679202783047</v>
      </c>
      <c r="AH65" s="91">
        <v>91.10773702609602</v>
      </c>
      <c r="AI65" s="91">
        <v>53.2240576823434</v>
      </c>
      <c r="AJ65" s="96">
        <v>328.04134929270947</v>
      </c>
      <c r="AK65" s="91">
        <v>43</v>
      </c>
      <c r="AL65" s="91">
        <v>-52</v>
      </c>
      <c r="AM65" s="91">
        <v>28</v>
      </c>
      <c r="AN65" s="91">
        <v>43</v>
      </c>
      <c r="AO65" s="96">
        <v>71</v>
      </c>
      <c r="AP65" s="91">
        <v>5</v>
      </c>
      <c r="AQ65" s="91">
        <v>-22</v>
      </c>
      <c r="AR65" s="91">
        <v>32</v>
      </c>
      <c r="AS65" s="91">
        <v>3</v>
      </c>
      <c r="AT65" s="231">
        <v>15</v>
      </c>
      <c r="AU65" s="91">
        <v>11</v>
      </c>
      <c r="AV65" s="91">
        <v>28</v>
      </c>
      <c r="AW65" s="91">
        <v>50</v>
      </c>
    </row>
    <row r="66" spans="1:49" ht="12.75">
      <c r="A66" s="127" t="s">
        <v>195</v>
      </c>
      <c r="B66" s="91">
        <v>-5.158260869565218</v>
      </c>
      <c r="C66" s="91">
        <v>-14.580645161290322</v>
      </c>
      <c r="D66" s="91">
        <v>-22.02683615819209</v>
      </c>
      <c r="E66" s="91">
        <v>-26.88034188034188</v>
      </c>
      <c r="F66" s="96">
        <v>-68.28272251308901</v>
      </c>
      <c r="G66" s="91">
        <v>-15.431034482758623</v>
      </c>
      <c r="H66" s="91">
        <v>-21.22780506233472</v>
      </c>
      <c r="I66" s="91">
        <v>-28.387484957882066</v>
      </c>
      <c r="J66" s="91">
        <v>-49.32387312186978</v>
      </c>
      <c r="K66" s="96">
        <v>-111.66666666666667</v>
      </c>
      <c r="L66" s="91">
        <v>-12.661965623622741</v>
      </c>
      <c r="M66" s="91">
        <v>-44.55615942028985</v>
      </c>
      <c r="N66" s="91">
        <v>-29.57557384148982</v>
      </c>
      <c r="O66" s="91">
        <v>-30.15546410608139</v>
      </c>
      <c r="P66" s="96">
        <v>-116.46613190730838</v>
      </c>
      <c r="Q66" s="91">
        <v>-15.783653846153845</v>
      </c>
      <c r="R66" s="91">
        <v>-38.31342570473005</v>
      </c>
      <c r="S66" s="91">
        <v>-27.750491159135564</v>
      </c>
      <c r="T66" s="91">
        <v>-126.94049499736703</v>
      </c>
      <c r="U66" s="96">
        <v>-202.65547877591314</v>
      </c>
      <c r="V66" s="91">
        <v>-53.40106951871658</v>
      </c>
      <c r="W66" s="91">
        <v>-25.511850731215333</v>
      </c>
      <c r="X66" s="91">
        <v>-54.52783300198808</v>
      </c>
      <c r="Y66" s="91">
        <v>-29.230406043437206</v>
      </c>
      <c r="Z66" s="96">
        <v>-161.2769153730596</v>
      </c>
      <c r="AA66" s="91">
        <v>-44</v>
      </c>
      <c r="AB66" s="91">
        <v>-55.68867924528301</v>
      </c>
      <c r="AC66" s="91">
        <v>-34</v>
      </c>
      <c r="AD66" s="91">
        <f t="shared" si="3"/>
        <v>-36.31132075471699</v>
      </c>
      <c r="AE66" s="96">
        <v>-170</v>
      </c>
      <c r="AF66" s="91">
        <v>42.215137148102954</v>
      </c>
      <c r="AG66" s="91">
        <v>-34.81646814892021</v>
      </c>
      <c r="AH66" s="91">
        <v>61.70441345037842</v>
      </c>
      <c r="AI66" s="91">
        <v>134.73987803835814</v>
      </c>
      <c r="AJ66" s="96">
        <v>198.73231773667027</v>
      </c>
      <c r="AK66" s="91">
        <v>-38</v>
      </c>
      <c r="AL66" s="91">
        <v>-16</v>
      </c>
      <c r="AM66" s="91">
        <v>-74</v>
      </c>
      <c r="AN66" s="91">
        <v>-33</v>
      </c>
      <c r="AO66" s="96">
        <v>-159</v>
      </c>
      <c r="AP66" s="91">
        <v>50</v>
      </c>
      <c r="AQ66" s="91">
        <v>66</v>
      </c>
      <c r="AR66" s="91">
        <v>-47</v>
      </c>
      <c r="AS66" s="91">
        <v>196</v>
      </c>
      <c r="AT66" s="231">
        <v>258</v>
      </c>
      <c r="AU66" s="91">
        <v>-39</v>
      </c>
      <c r="AV66" s="91">
        <v>-83</v>
      </c>
      <c r="AW66" s="91">
        <v>-68</v>
      </c>
    </row>
    <row r="67" spans="1:49" ht="14.25">
      <c r="A67" s="127" t="s">
        <v>331</v>
      </c>
      <c r="B67" s="91">
        <v>20.716521739130435</v>
      </c>
      <c r="C67" s="91">
        <v>-13.745331069609508</v>
      </c>
      <c r="D67" s="91">
        <v>-27.450564971751415</v>
      </c>
      <c r="E67" s="91">
        <v>26.463675213675213</v>
      </c>
      <c r="F67" s="96">
        <v>5.462478184991274</v>
      </c>
      <c r="G67" s="91">
        <v>12.737068965517242</v>
      </c>
      <c r="H67" s="91">
        <v>-13.388741972043825</v>
      </c>
      <c r="I67" s="91">
        <v>-21.556357801845166</v>
      </c>
      <c r="J67" s="91">
        <v>23.714524207011685</v>
      </c>
      <c r="K67" s="96">
        <v>1.2015503875968991</v>
      </c>
      <c r="L67" s="91">
        <v>14.764213309828119</v>
      </c>
      <c r="M67" s="91">
        <v>-24.393115942028984</v>
      </c>
      <c r="N67" s="91">
        <v>-13.083585967951494</v>
      </c>
      <c r="O67" s="91">
        <v>16.236854138088706</v>
      </c>
      <c r="P67" s="96">
        <v>-6.711229946524064</v>
      </c>
      <c r="Q67" s="91">
        <v>34.44230769230769</v>
      </c>
      <c r="R67" s="91">
        <v>-15.967510750119445</v>
      </c>
      <c r="S67" s="91">
        <v>-22.87819253438114</v>
      </c>
      <c r="T67" s="91">
        <v>25.660874144286467</v>
      </c>
      <c r="U67" s="96">
        <v>19.925962487660414</v>
      </c>
      <c r="V67" s="91">
        <v>54.99465240641711</v>
      </c>
      <c r="W67" s="91">
        <v>-22.985375693393845</v>
      </c>
      <c r="X67" s="91">
        <v>-54.47316103379722</v>
      </c>
      <c r="Y67" s="91">
        <v>-2.039660056657224</v>
      </c>
      <c r="Z67" s="96">
        <v>-28.372558838257387</v>
      </c>
      <c r="AA67" s="91">
        <v>67.7882797731569</v>
      </c>
      <c r="AB67" s="91">
        <v>5.169811320754717</v>
      </c>
      <c r="AC67" s="91">
        <v>1</v>
      </c>
      <c r="AD67" s="91">
        <f t="shared" si="3"/>
        <v>9.04190890608838</v>
      </c>
      <c r="AE67" s="96">
        <v>83</v>
      </c>
      <c r="AF67" s="91">
        <v>-7.377654641182425</v>
      </c>
      <c r="AG67" s="91">
        <v>-10.308149830807526</v>
      </c>
      <c r="AH67" s="91">
        <v>-3.143339714107895</v>
      </c>
      <c r="AI67" s="91">
        <v>14.452590415466148</v>
      </c>
      <c r="AJ67" s="96">
        <v>-7.480957562568008</v>
      </c>
      <c r="AK67" s="91">
        <v>-385</v>
      </c>
      <c r="AL67" s="91">
        <v>-1</v>
      </c>
      <c r="AM67" s="91">
        <v>37</v>
      </c>
      <c r="AN67" s="91">
        <v>22</v>
      </c>
      <c r="AO67" s="96">
        <v>-330</v>
      </c>
      <c r="AP67" s="91">
        <v>-28</v>
      </c>
      <c r="AQ67" s="91">
        <v>44</v>
      </c>
      <c r="AR67" s="91">
        <v>15</v>
      </c>
      <c r="AS67" s="91">
        <v>-2</v>
      </c>
      <c r="AT67" s="231">
        <v>27</v>
      </c>
      <c r="AU67" s="91">
        <v>-9</v>
      </c>
      <c r="AV67" s="91">
        <v>-4</v>
      </c>
      <c r="AW67" s="91">
        <v>8</v>
      </c>
    </row>
    <row r="68" spans="1:49" s="119" customFormat="1" ht="12.75">
      <c r="A68" s="107" t="s">
        <v>462</v>
      </c>
      <c r="B68" s="99">
        <v>71.7704347826087</v>
      </c>
      <c r="C68" s="99">
        <v>8.859083191850635</v>
      </c>
      <c r="D68" s="99">
        <v>39.099576271186436</v>
      </c>
      <c r="E68" s="99">
        <v>134.73290598290595</v>
      </c>
      <c r="F68" s="100">
        <v>251.82897033158818</v>
      </c>
      <c r="G68" s="99">
        <v>102.41379310344828</v>
      </c>
      <c r="H68" s="99">
        <v>172.738949754439</v>
      </c>
      <c r="I68" s="99">
        <v>133.75852386682712</v>
      </c>
      <c r="J68" s="99">
        <v>88.45993322203674</v>
      </c>
      <c r="K68" s="100">
        <v>499.13565891472865</v>
      </c>
      <c r="L68" s="99">
        <v>212.974878801234</v>
      </c>
      <c r="M68" s="99">
        <v>105.11322463768117</v>
      </c>
      <c r="N68" s="99">
        <v>228.5188393243828</v>
      </c>
      <c r="O68" s="99">
        <v>247.93324188385918</v>
      </c>
      <c r="P68" s="100">
        <v>795.548128342246</v>
      </c>
      <c r="Q68" s="99">
        <v>416.3942307692308</v>
      </c>
      <c r="R68" s="99">
        <v>347.190635451505</v>
      </c>
      <c r="S68" s="99">
        <v>522.5</v>
      </c>
      <c r="T68" s="99">
        <v>482.73828330700377</v>
      </c>
      <c r="U68" s="100">
        <v>1763.7216189536034</v>
      </c>
      <c r="V68" s="99">
        <v>638.0053475935829</v>
      </c>
      <c r="W68" s="99">
        <v>537.6752395360566</v>
      </c>
      <c r="X68" s="99">
        <v>478.9363817097416</v>
      </c>
      <c r="Y68" s="99">
        <v>498.80075542965056</v>
      </c>
      <c r="Z68" s="100">
        <v>2142.894341512269</v>
      </c>
      <c r="AA68" s="99">
        <v>884</v>
      </c>
      <c r="AB68" s="99">
        <v>635</v>
      </c>
      <c r="AC68" s="99">
        <v>588</v>
      </c>
      <c r="AD68" s="99">
        <f t="shared" si="3"/>
        <v>400</v>
      </c>
      <c r="AE68" s="100">
        <v>2507</v>
      </c>
      <c r="AF68" s="99">
        <v>566.8385492012771</v>
      </c>
      <c r="AG68" s="99">
        <v>670.7842586583514</v>
      </c>
      <c r="AH68" s="99">
        <v>735.5251215402365</v>
      </c>
      <c r="AI68" s="99">
        <v>736.732405510335</v>
      </c>
      <c r="AJ68" s="100">
        <v>2698.819368879216</v>
      </c>
      <c r="AK68" s="99">
        <v>587</v>
      </c>
      <c r="AL68" s="99">
        <v>778</v>
      </c>
      <c r="AM68" s="99">
        <v>480</v>
      </c>
      <c r="AN68" s="99">
        <v>257</v>
      </c>
      <c r="AO68" s="100">
        <v>2046</v>
      </c>
      <c r="AP68" s="99">
        <v>475</v>
      </c>
      <c r="AQ68" s="99">
        <v>588</v>
      </c>
      <c r="AR68" s="99">
        <v>517</v>
      </c>
      <c r="AS68" s="99">
        <v>691</v>
      </c>
      <c r="AT68" s="230">
        <v>2256</v>
      </c>
      <c r="AU68" s="99">
        <v>669.9</v>
      </c>
      <c r="AV68" s="99">
        <v>574</v>
      </c>
      <c r="AW68" s="99">
        <v>747</v>
      </c>
    </row>
    <row r="69" spans="1:49" s="119" customFormat="1" ht="12.75">
      <c r="A69" s="127" t="s">
        <v>473</v>
      </c>
      <c r="B69" s="99"/>
      <c r="C69" s="99"/>
      <c r="D69" s="99"/>
      <c r="E69" s="99"/>
      <c r="F69" s="100"/>
      <c r="G69" s="99"/>
      <c r="H69" s="99"/>
      <c r="I69" s="99"/>
      <c r="J69" s="99"/>
      <c r="K69" s="100"/>
      <c r="L69" s="99"/>
      <c r="M69" s="99"/>
      <c r="N69" s="99"/>
      <c r="O69" s="99"/>
      <c r="P69" s="100"/>
      <c r="Q69" s="99"/>
      <c r="R69" s="99"/>
      <c r="S69" s="99"/>
      <c r="T69" s="99"/>
      <c r="U69" s="100"/>
      <c r="V69" s="99"/>
      <c r="W69" s="99"/>
      <c r="X69" s="99"/>
      <c r="Y69" s="99"/>
      <c r="Z69" s="100"/>
      <c r="AA69" s="99"/>
      <c r="AB69" s="99"/>
      <c r="AC69" s="99"/>
      <c r="AD69" s="99"/>
      <c r="AE69" s="100"/>
      <c r="AF69" s="99"/>
      <c r="AG69" s="99"/>
      <c r="AH69" s="99"/>
      <c r="AI69" s="99"/>
      <c r="AJ69" s="100"/>
      <c r="AK69" s="99"/>
      <c r="AL69" s="99"/>
      <c r="AM69" s="99"/>
      <c r="AN69" s="99"/>
      <c r="AO69" s="100"/>
      <c r="AP69" s="99"/>
      <c r="AQ69" s="99"/>
      <c r="AR69" s="91">
        <v>-44</v>
      </c>
      <c r="AS69" s="91">
        <v>36</v>
      </c>
      <c r="AT69" s="231">
        <v>-8</v>
      </c>
      <c r="AU69" s="99">
        <v>-59</v>
      </c>
      <c r="AV69" s="99">
        <v>-62</v>
      </c>
      <c r="AW69" s="99">
        <v>-58</v>
      </c>
    </row>
    <row r="70" spans="1:49" s="119" customFormat="1" ht="12.75">
      <c r="A70" s="107" t="s">
        <v>463</v>
      </c>
      <c r="B70" s="99"/>
      <c r="C70" s="99"/>
      <c r="D70" s="99"/>
      <c r="E70" s="99"/>
      <c r="F70" s="100"/>
      <c r="G70" s="99"/>
      <c r="H70" s="99"/>
      <c r="I70" s="99"/>
      <c r="J70" s="99"/>
      <c r="K70" s="100"/>
      <c r="L70" s="99"/>
      <c r="M70" s="99"/>
      <c r="N70" s="99"/>
      <c r="O70" s="99"/>
      <c r="P70" s="100"/>
      <c r="Q70" s="99"/>
      <c r="R70" s="99"/>
      <c r="S70" s="99"/>
      <c r="T70" s="99"/>
      <c r="U70" s="100"/>
      <c r="V70" s="99">
        <v>638.0053475935829</v>
      </c>
      <c r="W70" s="99">
        <v>537.6752395360566</v>
      </c>
      <c r="X70" s="99">
        <v>478.9363817097416</v>
      </c>
      <c r="Y70" s="99">
        <v>498.80075542965056</v>
      </c>
      <c r="Z70" s="100">
        <v>2142.894341512269</v>
      </c>
      <c r="AA70" s="99">
        <v>884</v>
      </c>
      <c r="AB70" s="99">
        <v>635</v>
      </c>
      <c r="AC70" s="99">
        <v>588</v>
      </c>
      <c r="AD70" s="99">
        <f>AE70-AC70-AB70-AA70</f>
        <v>400</v>
      </c>
      <c r="AE70" s="100">
        <v>2507</v>
      </c>
      <c r="AF70" s="99">
        <v>566.8385492012771</v>
      </c>
      <c r="AG70" s="99">
        <v>670.7842586583514</v>
      </c>
      <c r="AH70" s="99">
        <v>735.5251215402365</v>
      </c>
      <c r="AI70" s="99">
        <v>736.732405510335</v>
      </c>
      <c r="AJ70" s="100">
        <v>2698.819368879216</v>
      </c>
      <c r="AK70" s="99">
        <v>587</v>
      </c>
      <c r="AL70" s="99">
        <v>778</v>
      </c>
      <c r="AM70" s="99">
        <v>480</v>
      </c>
      <c r="AN70" s="99">
        <v>257</v>
      </c>
      <c r="AO70" s="100">
        <v>2046</v>
      </c>
      <c r="AP70" s="99">
        <v>475</v>
      </c>
      <c r="AQ70" s="99">
        <v>588</v>
      </c>
      <c r="AR70" s="99">
        <v>473</v>
      </c>
      <c r="AS70" s="99">
        <v>727</v>
      </c>
      <c r="AT70" s="230">
        <v>2248</v>
      </c>
      <c r="AU70" s="99">
        <v>610.9</v>
      </c>
      <c r="AV70" s="99">
        <v>512</v>
      </c>
      <c r="AW70" s="99">
        <v>689</v>
      </c>
    </row>
    <row r="71" spans="1:49" s="119" customFormat="1" ht="12.75">
      <c r="A71" s="128"/>
      <c r="AU71" s="94"/>
      <c r="AV71" s="94"/>
      <c r="AW71" s="94"/>
    </row>
    <row r="72" spans="1:49" s="119" customFormat="1" ht="12.75">
      <c r="A72" s="134" t="s">
        <v>310</v>
      </c>
      <c r="B72" s="94"/>
      <c r="C72" s="94"/>
      <c r="D72" s="94"/>
      <c r="E72" s="94"/>
      <c r="F72" s="94"/>
      <c r="G72" s="94"/>
      <c r="H72" s="94"/>
      <c r="I72" s="94"/>
      <c r="J72" s="94"/>
      <c r="K72" s="94"/>
      <c r="L72" s="94"/>
      <c r="M72" s="94"/>
      <c r="N72" s="94"/>
      <c r="O72" s="94"/>
      <c r="P72" s="94"/>
      <c r="Q72" s="94"/>
      <c r="R72" s="94"/>
      <c r="S72" s="94"/>
      <c r="T72" s="94"/>
      <c r="U72" s="94"/>
      <c r="V72" s="94"/>
      <c r="W72" s="94"/>
      <c r="X72" s="94"/>
      <c r="Y72" s="94"/>
      <c r="Z72" s="94"/>
      <c r="AA72" s="94"/>
      <c r="AB72" s="94"/>
      <c r="AC72" s="94"/>
      <c r="AD72" s="94"/>
      <c r="AE72" s="94"/>
      <c r="AF72" s="94">
        <v>192.60863636363638</v>
      </c>
      <c r="AG72" s="94">
        <v>184.22316624895575</v>
      </c>
      <c r="AH72" s="94">
        <v>183.2445909090909</v>
      </c>
      <c r="AI72" s="94">
        <v>174.43239775910365</v>
      </c>
      <c r="AJ72" s="94">
        <v>183.8</v>
      </c>
      <c r="AU72" s="94"/>
      <c r="AV72" s="94"/>
      <c r="AW72" s="94"/>
    </row>
    <row r="73" spans="1:36" s="119" customFormat="1" ht="12.75">
      <c r="A73" s="134"/>
      <c r="B73" s="94"/>
      <c r="C73" s="94"/>
      <c r="D73" s="94"/>
      <c r="E73" s="94"/>
      <c r="F73" s="94"/>
      <c r="G73" s="94"/>
      <c r="H73" s="94"/>
      <c r="I73" s="94"/>
      <c r="J73" s="94"/>
      <c r="K73" s="94"/>
      <c r="L73" s="94"/>
      <c r="M73" s="94"/>
      <c r="N73" s="94"/>
      <c r="O73" s="94"/>
      <c r="P73" s="94"/>
      <c r="Q73" s="94"/>
      <c r="R73" s="94"/>
      <c r="S73" s="94"/>
      <c r="T73" s="94"/>
      <c r="U73" s="94"/>
      <c r="V73" s="94"/>
      <c r="W73" s="94"/>
      <c r="X73" s="94"/>
      <c r="Y73" s="94"/>
      <c r="Z73" s="94"/>
      <c r="AA73" s="94"/>
      <c r="AB73" s="94"/>
      <c r="AC73" s="94"/>
      <c r="AD73" s="94"/>
      <c r="AE73" s="94"/>
      <c r="AF73" s="94"/>
      <c r="AG73" s="94"/>
      <c r="AH73" s="94"/>
      <c r="AI73" s="94"/>
      <c r="AJ73" s="94"/>
    </row>
    <row r="74" ht="12.75"/>
    <row r="75" spans="1:49" ht="12.75">
      <c r="A75" s="92" t="s">
        <v>410</v>
      </c>
      <c r="B75" s="93">
        <v>36981</v>
      </c>
      <c r="C75" s="93">
        <v>37072</v>
      </c>
      <c r="D75" s="93">
        <v>37164</v>
      </c>
      <c r="E75" s="93">
        <v>37256</v>
      </c>
      <c r="F75" s="93"/>
      <c r="G75" s="93">
        <v>37346</v>
      </c>
      <c r="H75" s="93">
        <v>37437</v>
      </c>
      <c r="I75" s="93">
        <v>37529</v>
      </c>
      <c r="J75" s="93">
        <v>37621</v>
      </c>
      <c r="K75" s="93"/>
      <c r="L75" s="93">
        <v>37711</v>
      </c>
      <c r="M75" s="93">
        <v>37802</v>
      </c>
      <c r="N75" s="93">
        <v>37894</v>
      </c>
      <c r="O75" s="93">
        <v>37986</v>
      </c>
      <c r="P75" s="93"/>
      <c r="Q75" s="93">
        <v>38077</v>
      </c>
      <c r="R75" s="93">
        <v>38168</v>
      </c>
      <c r="S75" s="93">
        <v>38260</v>
      </c>
      <c r="T75" s="93">
        <v>38352</v>
      </c>
      <c r="U75" s="93"/>
      <c r="V75" s="169">
        <v>38442</v>
      </c>
      <c r="W75" s="169">
        <v>38533</v>
      </c>
      <c r="X75" s="169">
        <v>38625</v>
      </c>
      <c r="Y75" s="169">
        <v>38717</v>
      </c>
      <c r="Z75" s="169"/>
      <c r="AA75" s="169">
        <v>38807</v>
      </c>
      <c r="AB75" s="169">
        <v>38898</v>
      </c>
      <c r="AC75" s="169">
        <v>38990</v>
      </c>
      <c r="AD75" s="169">
        <v>39082</v>
      </c>
      <c r="AE75" s="169"/>
      <c r="AF75" s="169">
        <v>39172</v>
      </c>
      <c r="AG75" s="169">
        <v>39263</v>
      </c>
      <c r="AH75" s="169">
        <v>39355</v>
      </c>
      <c r="AI75" s="170">
        <v>39447</v>
      </c>
      <c r="AJ75" s="170"/>
      <c r="AK75" s="170">
        <v>39538</v>
      </c>
      <c r="AL75" s="170">
        <v>39629</v>
      </c>
      <c r="AM75" s="170">
        <v>39721</v>
      </c>
      <c r="AN75" s="170">
        <v>39813</v>
      </c>
      <c r="AO75" s="123"/>
      <c r="AP75" s="170">
        <v>39903</v>
      </c>
      <c r="AQ75" s="170">
        <v>39994</v>
      </c>
      <c r="AR75" s="170">
        <v>40086</v>
      </c>
      <c r="AS75" s="170">
        <v>40178</v>
      </c>
      <c r="AT75" s="123"/>
      <c r="AU75" s="170">
        <v>40268</v>
      </c>
      <c r="AV75" s="170">
        <v>40359</v>
      </c>
      <c r="AW75" s="170">
        <v>40451</v>
      </c>
    </row>
    <row r="76" spans="1:49" ht="12.75">
      <c r="A76" s="128"/>
      <c r="B76" s="132"/>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32"/>
      <c r="AD76" s="132"/>
      <c r="AE76" s="132"/>
      <c r="AF76" s="132"/>
      <c r="AG76" s="132"/>
      <c r="AH76" s="132"/>
      <c r="AI76" s="132"/>
      <c r="AK76" s="132"/>
      <c r="AL76" s="132"/>
      <c r="AM76" s="132"/>
      <c r="AN76" s="132"/>
      <c r="AP76" s="132"/>
      <c r="AQ76" s="132"/>
      <c r="AR76" s="132"/>
      <c r="AS76" s="132"/>
      <c r="AU76" s="132"/>
      <c r="AV76" s="132"/>
      <c r="AW76" s="132"/>
    </row>
    <row r="77" spans="1:49" ht="12.75">
      <c r="A77" s="127" t="s">
        <v>192</v>
      </c>
      <c r="B77" s="91">
        <v>284.7787318361955</v>
      </c>
      <c r="C77" s="91">
        <v>290.97425191370917</v>
      </c>
      <c r="D77" s="91">
        <v>291.41841450408816</v>
      </c>
      <c r="E77" s="91">
        <v>275.89247311827955</v>
      </c>
      <c r="F77" s="109"/>
      <c r="G77" s="91">
        <v>266.72636103151865</v>
      </c>
      <c r="H77" s="91">
        <v>294.34130522902313</v>
      </c>
      <c r="I77" s="91">
        <v>280.9822150363783</v>
      </c>
      <c r="J77" s="91">
        <v>321.9849023090586</v>
      </c>
      <c r="K77" s="109"/>
      <c r="L77" s="91">
        <v>303.1409691629956</v>
      </c>
      <c r="M77" s="91">
        <v>418.90557939914163</v>
      </c>
      <c r="N77" s="91">
        <v>461.05407882676445</v>
      </c>
      <c r="O77" s="91">
        <v>486.95045695045695</v>
      </c>
      <c r="P77" s="109"/>
      <c r="Q77" s="91">
        <v>479.5827196858125</v>
      </c>
      <c r="R77" s="91">
        <v>451.80076628352487</v>
      </c>
      <c r="S77" s="91">
        <v>453.2718204488778</v>
      </c>
      <c r="T77" s="91">
        <v>515.3466444814198</v>
      </c>
      <c r="U77" s="109"/>
      <c r="V77" s="91">
        <v>501.8920335429769</v>
      </c>
      <c r="W77" s="91">
        <v>512.4169921875</v>
      </c>
      <c r="X77" s="91">
        <v>739.7591522157996</v>
      </c>
      <c r="Y77" s="91">
        <v>683.3848314606741</v>
      </c>
      <c r="Z77" s="109"/>
      <c r="AA77" s="91">
        <v>669.1240875912409</v>
      </c>
      <c r="AB77" s="91">
        <v>674.5130748422001</v>
      </c>
      <c r="AC77" s="91">
        <v>685</v>
      </c>
      <c r="AD77" s="91">
        <v>762</v>
      </c>
      <c r="AE77" s="109"/>
      <c r="AF77" s="91">
        <v>758</v>
      </c>
      <c r="AG77" s="91">
        <v>730</v>
      </c>
      <c r="AH77" s="91">
        <v>788</v>
      </c>
      <c r="AI77" s="91">
        <v>835</v>
      </c>
      <c r="AJ77" s="109"/>
      <c r="AK77" s="91">
        <v>921</v>
      </c>
      <c r="AL77" s="91">
        <v>1028</v>
      </c>
      <c r="AM77" s="91">
        <v>956</v>
      </c>
      <c r="AN77" s="91">
        <v>884</v>
      </c>
      <c r="AO77" s="109"/>
      <c r="AP77" s="91">
        <v>720</v>
      </c>
      <c r="AQ77" s="91">
        <v>3369</v>
      </c>
      <c r="AR77" s="91">
        <v>3873</v>
      </c>
      <c r="AS77" s="91">
        <v>5211</v>
      </c>
      <c r="AT77" s="109"/>
      <c r="AU77" s="91">
        <v>5049</v>
      </c>
      <c r="AV77" s="91">
        <v>4586</v>
      </c>
      <c r="AW77" s="91">
        <v>4986</v>
      </c>
    </row>
    <row r="78" spans="1:49" ht="12.75">
      <c r="A78" s="127" t="s">
        <v>193</v>
      </c>
      <c r="B78" s="91">
        <v>705.224570673712</v>
      </c>
      <c r="C78" s="91">
        <v>744.8434237995825</v>
      </c>
      <c r="D78" s="91">
        <v>759.107714184145</v>
      </c>
      <c r="E78" s="91">
        <v>710.6989247311828</v>
      </c>
      <c r="F78" s="109"/>
      <c r="G78" s="91">
        <v>690.6554441260745</v>
      </c>
      <c r="H78" s="91">
        <v>743.599513579246</v>
      </c>
      <c r="I78" s="91">
        <v>730.7033144704931</v>
      </c>
      <c r="J78" s="91">
        <v>825.714920071048</v>
      </c>
      <c r="K78" s="109"/>
      <c r="L78" s="91">
        <v>792.4845814977973</v>
      </c>
      <c r="M78" s="91">
        <v>1593.7854077253219</v>
      </c>
      <c r="N78" s="91">
        <v>1643.0751604032998</v>
      </c>
      <c r="O78" s="91">
        <v>1918.2539682539682</v>
      </c>
      <c r="P78" s="109"/>
      <c r="Q78" s="91">
        <v>2111.246931762396</v>
      </c>
      <c r="R78" s="91">
        <v>2096.1685823754788</v>
      </c>
      <c r="S78" s="91">
        <v>2211.795511221945</v>
      </c>
      <c r="T78" s="91">
        <v>2579.778147531891</v>
      </c>
      <c r="U78" s="109"/>
      <c r="V78" s="91">
        <v>2441.4150943396226</v>
      </c>
      <c r="W78" s="91">
        <v>2436.2158203125</v>
      </c>
      <c r="X78" s="91">
        <v>2381.315028901734</v>
      </c>
      <c r="Y78" s="91">
        <v>2415.5149812734085</v>
      </c>
      <c r="Z78" s="109"/>
      <c r="AA78" s="91">
        <v>2362.750912408759</v>
      </c>
      <c r="AB78" s="91">
        <v>2368.728584310189</v>
      </c>
      <c r="AC78" s="91">
        <v>2444</v>
      </c>
      <c r="AD78" s="91">
        <v>2693</v>
      </c>
      <c r="AE78" s="109"/>
      <c r="AF78" s="91">
        <v>2858</v>
      </c>
      <c r="AG78" s="91">
        <v>2859</v>
      </c>
      <c r="AH78" s="91">
        <v>2948</v>
      </c>
      <c r="AI78" s="91">
        <v>3859</v>
      </c>
      <c r="AJ78" s="109"/>
      <c r="AK78" s="91">
        <v>4102</v>
      </c>
      <c r="AL78" s="91">
        <v>4454</v>
      </c>
      <c r="AM78" s="91">
        <v>3970</v>
      </c>
      <c r="AN78" s="91">
        <v>3986</v>
      </c>
      <c r="AO78" s="109"/>
      <c r="AP78" s="91">
        <v>3550</v>
      </c>
      <c r="AQ78" s="91">
        <v>5253</v>
      </c>
      <c r="AR78" s="91">
        <v>5454</v>
      </c>
      <c r="AS78" s="91">
        <v>5426</v>
      </c>
      <c r="AT78" s="109"/>
      <c r="AU78" s="91">
        <v>4714</v>
      </c>
      <c r="AV78" s="91">
        <v>4251</v>
      </c>
      <c r="AW78" s="91">
        <v>4736</v>
      </c>
    </row>
    <row r="79" spans="1:49" ht="12.75">
      <c r="A79" s="127" t="s">
        <v>194</v>
      </c>
      <c r="B79" s="91">
        <v>372.1036988110964</v>
      </c>
      <c r="C79" s="91">
        <v>370.46624913013227</v>
      </c>
      <c r="D79" s="91">
        <v>371.71347316032706</v>
      </c>
      <c r="E79" s="91">
        <v>371.0537634408602</v>
      </c>
      <c r="F79" s="109"/>
      <c r="G79" s="91">
        <v>364.724212034384</v>
      </c>
      <c r="H79" s="91">
        <v>408.7515200648561</v>
      </c>
      <c r="I79" s="91">
        <v>405.5658852061439</v>
      </c>
      <c r="J79" s="91">
        <v>448.2815275310835</v>
      </c>
      <c r="K79" s="109"/>
      <c r="L79" s="91">
        <v>502.3832599118943</v>
      </c>
      <c r="M79" s="91">
        <v>488.2618025751073</v>
      </c>
      <c r="N79" s="91">
        <v>457.9880843263062</v>
      </c>
      <c r="O79" s="91">
        <v>505.29100529100526</v>
      </c>
      <c r="P79" s="109"/>
      <c r="Q79" s="91">
        <v>505.86647029946</v>
      </c>
      <c r="R79" s="91">
        <v>493.9655172413793</v>
      </c>
      <c r="S79" s="91">
        <v>520.7730673316709</v>
      </c>
      <c r="T79" s="91">
        <v>621.7138103161398</v>
      </c>
      <c r="U79" s="109"/>
      <c r="V79" s="91">
        <v>602.9035639412998</v>
      </c>
      <c r="W79" s="91">
        <v>574.27734375</v>
      </c>
      <c r="X79" s="91">
        <v>581.3680154142583</v>
      </c>
      <c r="Y79" s="91">
        <v>900.4868913857678</v>
      </c>
      <c r="Z79" s="109"/>
      <c r="AA79" s="91">
        <v>337.4954379562044</v>
      </c>
      <c r="AB79" s="91">
        <v>342.68710550045085</v>
      </c>
      <c r="AC79" s="91">
        <v>356</v>
      </c>
      <c r="AD79" s="91">
        <v>1004</v>
      </c>
      <c r="AE79" s="109"/>
      <c r="AF79" s="91">
        <v>420</v>
      </c>
      <c r="AG79" s="91">
        <v>428</v>
      </c>
      <c r="AH79" s="91">
        <v>478</v>
      </c>
      <c r="AI79" s="91">
        <v>583</v>
      </c>
      <c r="AJ79" s="109"/>
      <c r="AK79" s="91">
        <v>722</v>
      </c>
      <c r="AL79" s="91">
        <v>1021</v>
      </c>
      <c r="AM79" s="91">
        <v>1125</v>
      </c>
      <c r="AN79" s="91">
        <v>1234</v>
      </c>
      <c r="AO79" s="109"/>
      <c r="AP79" s="91">
        <v>1109</v>
      </c>
      <c r="AQ79" s="91">
        <v>1366</v>
      </c>
      <c r="AR79" s="91">
        <v>1472</v>
      </c>
      <c r="AS79" s="91">
        <v>1553</v>
      </c>
      <c r="AT79" s="109"/>
      <c r="AU79" s="91">
        <v>1608</v>
      </c>
      <c r="AV79" s="91">
        <v>1757</v>
      </c>
      <c r="AW79" s="91">
        <v>2084</v>
      </c>
    </row>
    <row r="80" spans="1:49" ht="12.75">
      <c r="A80" s="127" t="s">
        <v>60</v>
      </c>
      <c r="B80" s="91">
        <v>310.15852047556143</v>
      </c>
      <c r="C80" s="91">
        <v>303.46207376478776</v>
      </c>
      <c r="D80" s="91">
        <v>308.8517596871667</v>
      </c>
      <c r="E80" s="91">
        <v>309.15770609319</v>
      </c>
      <c r="F80" s="109"/>
      <c r="G80" s="91">
        <v>275.8452722063037</v>
      </c>
      <c r="H80" s="91">
        <v>338.6461289014998</v>
      </c>
      <c r="I80" s="91">
        <v>317.70008084074374</v>
      </c>
      <c r="J80" s="91">
        <v>330.11101243339255</v>
      </c>
      <c r="K80" s="109"/>
      <c r="L80" s="91">
        <v>402.18502202643174</v>
      </c>
      <c r="M80" s="91">
        <v>605.7210300429184</v>
      </c>
      <c r="N80" s="91">
        <v>721.5627864344639</v>
      </c>
      <c r="O80" s="91">
        <v>850.00481000481</v>
      </c>
      <c r="P80" s="109"/>
      <c r="Q80" s="91">
        <v>815.4099165439372</v>
      </c>
      <c r="R80" s="91">
        <v>896.7816091954022</v>
      </c>
      <c r="S80" s="91">
        <v>963.2568578553615</v>
      </c>
      <c r="T80" s="91">
        <v>1073.4220743205767</v>
      </c>
      <c r="U80" s="109"/>
      <c r="V80" s="91">
        <v>993.1551362683438</v>
      </c>
      <c r="W80" s="91">
        <v>905.3271484375</v>
      </c>
      <c r="X80" s="91">
        <v>964.8603082851638</v>
      </c>
      <c r="Y80" s="91">
        <v>945.8426966292135</v>
      </c>
      <c r="Z80" s="109"/>
      <c r="AA80" s="91">
        <v>923.7728102189782</v>
      </c>
      <c r="AB80" s="91">
        <v>909.7385031559963</v>
      </c>
      <c r="AC80" s="91">
        <v>918</v>
      </c>
      <c r="AD80" s="91">
        <v>1054</v>
      </c>
      <c r="AE80" s="109"/>
      <c r="AF80" s="91">
        <v>1037</v>
      </c>
      <c r="AG80" s="91">
        <v>1032</v>
      </c>
      <c r="AH80" s="91">
        <v>1058</v>
      </c>
      <c r="AI80" s="91">
        <v>1079</v>
      </c>
      <c r="AJ80" s="109"/>
      <c r="AK80" s="91">
        <v>1126</v>
      </c>
      <c r="AL80" s="91">
        <v>1214</v>
      </c>
      <c r="AM80" s="91">
        <v>1065</v>
      </c>
      <c r="AN80" s="91">
        <v>972</v>
      </c>
      <c r="AO80" s="109"/>
      <c r="AP80" s="91">
        <v>808</v>
      </c>
      <c r="AQ80" s="91">
        <v>953</v>
      </c>
      <c r="AR80" s="91">
        <v>994</v>
      </c>
      <c r="AS80" s="91">
        <v>972</v>
      </c>
      <c r="AT80" s="109"/>
      <c r="AU80" s="91">
        <v>906</v>
      </c>
      <c r="AV80" s="91">
        <v>780</v>
      </c>
      <c r="AW80" s="91">
        <v>876</v>
      </c>
    </row>
    <row r="81" spans="1:49" ht="12.75">
      <c r="A81" s="127" t="s">
        <v>195</v>
      </c>
      <c r="B81" s="91">
        <v>82.64531043593131</v>
      </c>
      <c r="C81" s="91">
        <v>83.89352818371609</v>
      </c>
      <c r="D81" s="91">
        <v>87.65375044436544</v>
      </c>
      <c r="E81" s="91">
        <v>85.1326164874552</v>
      </c>
      <c r="F81" s="109"/>
      <c r="G81" s="91">
        <v>108.64255014326648</v>
      </c>
      <c r="H81" s="91">
        <v>93.60762059181192</v>
      </c>
      <c r="I81" s="91">
        <v>113.36297493936944</v>
      </c>
      <c r="J81" s="91">
        <v>173.10390763765542</v>
      </c>
      <c r="K81" s="109"/>
      <c r="L81" s="91">
        <v>125.60352422907489</v>
      </c>
      <c r="M81" s="91">
        <v>271.6523605150215</v>
      </c>
      <c r="N81" s="91">
        <v>331.4298808432631</v>
      </c>
      <c r="O81" s="91">
        <v>356.6281866281866</v>
      </c>
      <c r="P81" s="109"/>
      <c r="Q81" s="91">
        <v>277.94305351006386</v>
      </c>
      <c r="R81" s="91">
        <v>270</v>
      </c>
      <c r="S81" s="91">
        <v>276.33915211970077</v>
      </c>
      <c r="T81" s="91">
        <v>340.46034387132556</v>
      </c>
      <c r="U81" s="109"/>
      <c r="V81" s="91">
        <v>320.50314465408803</v>
      </c>
      <c r="W81" s="91">
        <v>328.798828125</v>
      </c>
      <c r="X81" s="91">
        <v>267.71194605009634</v>
      </c>
      <c r="Y81" s="91">
        <v>264.2883895131086</v>
      </c>
      <c r="Z81" s="109"/>
      <c r="AA81" s="91">
        <v>265.92153284671537</v>
      </c>
      <c r="AB81" s="91">
        <v>259.8647430117223</v>
      </c>
      <c r="AC81" s="91">
        <v>276</v>
      </c>
      <c r="AD81" s="91">
        <v>295</v>
      </c>
      <c r="AE81" s="109"/>
      <c r="AF81" s="91">
        <v>346</v>
      </c>
      <c r="AG81" s="91">
        <v>344</v>
      </c>
      <c r="AH81" s="91">
        <v>374</v>
      </c>
      <c r="AI81" s="91">
        <v>444</v>
      </c>
      <c r="AJ81" s="109"/>
      <c r="AK81" s="91">
        <v>481</v>
      </c>
      <c r="AL81" s="91">
        <v>524</v>
      </c>
      <c r="AM81" s="91">
        <v>465</v>
      </c>
      <c r="AN81" s="91">
        <v>459</v>
      </c>
      <c r="AO81" s="109"/>
      <c r="AP81" s="91">
        <v>378</v>
      </c>
      <c r="AQ81" s="91">
        <v>576</v>
      </c>
      <c r="AR81" s="91">
        <v>588</v>
      </c>
      <c r="AS81" s="91">
        <v>539</v>
      </c>
      <c r="AT81" s="109"/>
      <c r="AU81" s="91">
        <v>502</v>
      </c>
      <c r="AV81" s="91">
        <v>432</v>
      </c>
      <c r="AW81" s="91">
        <v>476</v>
      </c>
    </row>
    <row r="82" spans="1:49" ht="12.75">
      <c r="A82" s="127" t="s">
        <v>495</v>
      </c>
      <c r="B82" s="91"/>
      <c r="C82" s="91"/>
      <c r="D82" s="91"/>
      <c r="E82" s="91"/>
      <c r="F82" s="109"/>
      <c r="G82" s="91"/>
      <c r="H82" s="91"/>
      <c r="I82" s="91"/>
      <c r="J82" s="91"/>
      <c r="K82" s="109"/>
      <c r="L82" s="91"/>
      <c r="M82" s="91"/>
      <c r="N82" s="91"/>
      <c r="O82" s="91"/>
      <c r="P82" s="109"/>
      <c r="Q82" s="91"/>
      <c r="R82" s="91"/>
      <c r="S82" s="91"/>
      <c r="T82" s="91"/>
      <c r="U82" s="109"/>
      <c r="V82" s="91"/>
      <c r="W82" s="91"/>
      <c r="X82" s="91"/>
      <c r="Y82" s="91"/>
      <c r="Z82" s="109"/>
      <c r="AA82" s="91"/>
      <c r="AB82" s="91"/>
      <c r="AC82" s="91"/>
      <c r="AD82" s="91"/>
      <c r="AE82" s="109"/>
      <c r="AF82" s="91"/>
      <c r="AG82" s="91"/>
      <c r="AH82" s="91"/>
      <c r="AI82" s="91"/>
      <c r="AJ82" s="109"/>
      <c r="AK82" s="91"/>
      <c r="AL82" s="91"/>
      <c r="AM82" s="91"/>
      <c r="AN82" s="91"/>
      <c r="AO82" s="109"/>
      <c r="AP82" s="91"/>
      <c r="AQ82" s="91"/>
      <c r="AR82" s="91"/>
      <c r="AS82" s="91"/>
      <c r="AT82" s="109"/>
      <c r="AU82" s="91"/>
      <c r="AV82" s="91">
        <v>-286</v>
      </c>
      <c r="AW82" s="91">
        <v>-323</v>
      </c>
    </row>
    <row r="83" spans="1:49" s="119" customFormat="1" ht="12.75">
      <c r="A83" s="107" t="s">
        <v>464</v>
      </c>
      <c r="B83" s="99">
        <v>1754.9108322324967</v>
      </c>
      <c r="C83" s="99">
        <v>1793.639526791928</v>
      </c>
      <c r="D83" s="99">
        <v>1818.7451119800926</v>
      </c>
      <c r="E83" s="99">
        <v>1751.9354838709678</v>
      </c>
      <c r="F83" s="111"/>
      <c r="G83" s="99">
        <v>1706.5938395415474</v>
      </c>
      <c r="H83" s="99">
        <v>1878.946088366437</v>
      </c>
      <c r="I83" s="99">
        <v>1848.3144704931285</v>
      </c>
      <c r="J83" s="99">
        <v>2099.196269982238</v>
      </c>
      <c r="K83" s="111"/>
      <c r="L83" s="99">
        <v>2125.797356828194</v>
      </c>
      <c r="M83" s="99">
        <v>3378.3261802575103</v>
      </c>
      <c r="N83" s="99">
        <v>3615.1099908340975</v>
      </c>
      <c r="O83" s="99">
        <v>4117.128427128428</v>
      </c>
      <c r="P83" s="111"/>
      <c r="Q83" s="99">
        <v>4190.049091801669</v>
      </c>
      <c r="R83" s="99">
        <v>4208.716475095785</v>
      </c>
      <c r="S83" s="99">
        <v>4425.436408977556</v>
      </c>
      <c r="T83" s="99">
        <v>5130.721020521353</v>
      </c>
      <c r="U83" s="111"/>
      <c r="V83" s="99">
        <v>4859.868972746332</v>
      </c>
      <c r="W83" s="99">
        <v>4757.0361328125</v>
      </c>
      <c r="X83" s="99">
        <v>4935.014450867052</v>
      </c>
      <c r="Y83" s="99">
        <v>5209.517790262173</v>
      </c>
      <c r="Z83" s="111"/>
      <c r="AA83" s="99">
        <v>4559.064781021898</v>
      </c>
      <c r="AB83" s="99">
        <v>4555.532010820559</v>
      </c>
      <c r="AC83" s="99">
        <v>4678</v>
      </c>
      <c r="AD83" s="99">
        <v>5808</v>
      </c>
      <c r="AE83" s="111"/>
      <c r="AF83" s="99">
        <v>5419</v>
      </c>
      <c r="AG83" s="99">
        <v>5393</v>
      </c>
      <c r="AH83" s="99">
        <v>5646</v>
      </c>
      <c r="AI83" s="99">
        <v>6800</v>
      </c>
      <c r="AJ83" s="111"/>
      <c r="AK83" s="99">
        <v>7352</v>
      </c>
      <c r="AL83" s="99">
        <v>8241</v>
      </c>
      <c r="AM83" s="99">
        <v>7581</v>
      </c>
      <c r="AN83" s="99">
        <v>7535</v>
      </c>
      <c r="AO83" s="111"/>
      <c r="AP83" s="99">
        <v>6565</v>
      </c>
      <c r="AQ83" s="99">
        <v>11517</v>
      </c>
      <c r="AR83" s="99">
        <v>12381</v>
      </c>
      <c r="AS83" s="91">
        <v>13701</v>
      </c>
      <c r="AT83" s="111"/>
      <c r="AU83" s="99">
        <v>12779</v>
      </c>
      <c r="AV83" s="99">
        <v>11520</v>
      </c>
      <c r="AW83" s="99">
        <v>12835</v>
      </c>
    </row>
    <row r="84" spans="1:49" s="119" customFormat="1" ht="12.75">
      <c r="A84" s="127" t="s">
        <v>473</v>
      </c>
      <c r="B84" s="99"/>
      <c r="C84" s="99"/>
      <c r="D84" s="99"/>
      <c r="E84" s="99"/>
      <c r="F84" s="111"/>
      <c r="G84" s="99"/>
      <c r="H84" s="99"/>
      <c r="I84" s="99"/>
      <c r="J84" s="99"/>
      <c r="K84" s="111"/>
      <c r="L84" s="99"/>
      <c r="M84" s="99"/>
      <c r="N84" s="99"/>
      <c r="O84" s="99"/>
      <c r="P84" s="111"/>
      <c r="Q84" s="99"/>
      <c r="R84" s="99"/>
      <c r="S84" s="99"/>
      <c r="T84" s="99"/>
      <c r="U84" s="111"/>
      <c r="V84" s="99"/>
      <c r="W84" s="99"/>
      <c r="X84" s="99"/>
      <c r="Y84" s="99"/>
      <c r="Z84" s="111"/>
      <c r="AA84" s="99"/>
      <c r="AB84" s="99"/>
      <c r="AC84" s="99"/>
      <c r="AD84" s="99"/>
      <c r="AE84" s="111"/>
      <c r="AF84" s="99"/>
      <c r="AG84" s="99"/>
      <c r="AH84" s="99"/>
      <c r="AI84" s="99"/>
      <c r="AJ84" s="111"/>
      <c r="AK84" s="99"/>
      <c r="AL84" s="99"/>
      <c r="AM84" s="99"/>
      <c r="AN84" s="99"/>
      <c r="AO84" s="111"/>
      <c r="AP84" s="99"/>
      <c r="AQ84" s="99"/>
      <c r="AR84" s="99" t="s">
        <v>308</v>
      </c>
      <c r="AS84" s="91" t="s">
        <v>320</v>
      </c>
      <c r="AT84" s="111"/>
      <c r="AU84" s="99">
        <v>0</v>
      </c>
      <c r="AV84" s="99">
        <v>0</v>
      </c>
      <c r="AW84" s="99" t="s">
        <v>308</v>
      </c>
    </row>
    <row r="85" spans="1:49" s="119" customFormat="1" ht="12.75">
      <c r="A85" s="107" t="s">
        <v>465</v>
      </c>
      <c r="B85" s="99"/>
      <c r="C85" s="99"/>
      <c r="D85" s="99"/>
      <c r="E85" s="99"/>
      <c r="F85" s="111"/>
      <c r="G85" s="99"/>
      <c r="H85" s="99"/>
      <c r="I85" s="99"/>
      <c r="J85" s="99"/>
      <c r="K85" s="111"/>
      <c r="L85" s="99"/>
      <c r="M85" s="99"/>
      <c r="N85" s="99"/>
      <c r="O85" s="99"/>
      <c r="P85" s="111"/>
      <c r="Q85" s="99"/>
      <c r="R85" s="99"/>
      <c r="S85" s="99"/>
      <c r="T85" s="99"/>
      <c r="U85" s="111"/>
      <c r="V85" s="99">
        <v>4859.868972746332</v>
      </c>
      <c r="W85" s="99">
        <v>4757.0361328125</v>
      </c>
      <c r="X85" s="99">
        <v>4935.014450867052</v>
      </c>
      <c r="Y85" s="99">
        <v>5209.517790262173</v>
      </c>
      <c r="Z85" s="111"/>
      <c r="AA85" s="99">
        <v>4559.064781021898</v>
      </c>
      <c r="AB85" s="99">
        <v>4555.532010820559</v>
      </c>
      <c r="AC85" s="99">
        <v>4678</v>
      </c>
      <c r="AD85" s="99">
        <v>5808</v>
      </c>
      <c r="AE85" s="111"/>
      <c r="AF85" s="99">
        <v>5419</v>
      </c>
      <c r="AG85" s="99">
        <v>5393</v>
      </c>
      <c r="AH85" s="99">
        <v>5646</v>
      </c>
      <c r="AI85" s="99">
        <v>6800</v>
      </c>
      <c r="AJ85" s="111"/>
      <c r="AK85" s="99">
        <v>7352</v>
      </c>
      <c r="AL85" s="99">
        <v>8241</v>
      </c>
      <c r="AM85" s="99">
        <v>7581</v>
      </c>
      <c r="AN85" s="99">
        <v>7535</v>
      </c>
      <c r="AO85" s="111"/>
      <c r="AP85" s="99">
        <v>6565</v>
      </c>
      <c r="AQ85" s="99">
        <v>11517</v>
      </c>
      <c r="AR85" s="99">
        <v>12381</v>
      </c>
      <c r="AS85" s="91">
        <v>13701</v>
      </c>
      <c r="AT85" s="111"/>
      <c r="AU85" s="99">
        <v>12779</v>
      </c>
      <c r="AV85" s="99">
        <v>11520</v>
      </c>
      <c r="AW85" s="99">
        <v>12835</v>
      </c>
    </row>
    <row r="86" spans="1:49" s="119" customFormat="1" ht="12.75">
      <c r="A86" s="134" t="s">
        <v>490</v>
      </c>
      <c r="AU86" s="94"/>
      <c r="AV86" s="94"/>
      <c r="AW86" s="94"/>
    </row>
    <row r="87" spans="1:37" ht="12.75">
      <c r="A87" s="134" t="s">
        <v>313</v>
      </c>
      <c r="AF87" s="94">
        <v>186.1</v>
      </c>
      <c r="AG87" s="94">
        <v>182.7</v>
      </c>
      <c r="AH87" s="94">
        <v>176.8</v>
      </c>
      <c r="AI87" s="94">
        <v>172.6</v>
      </c>
      <c r="AK87" s="94">
        <v>163.9</v>
      </c>
    </row>
    <row r="88" ht="116.25">
      <c r="A88" s="133" t="s">
        <v>332</v>
      </c>
    </row>
    <row r="89" ht="129">
      <c r="A89" s="133" t="s">
        <v>333</v>
      </c>
    </row>
    <row r="90" ht="12.75"/>
    <row r="91" ht="12.75"/>
    <row r="92" ht="12.75">
      <c r="A92" s="121" t="s">
        <v>369</v>
      </c>
    </row>
    <row r="93" ht="12.75"/>
    <row r="94" spans="1:49" ht="12.75" customHeight="1">
      <c r="A94" s="183" t="s">
        <v>421</v>
      </c>
      <c r="B94" s="93" t="s">
        <v>0</v>
      </c>
      <c r="C94" s="93" t="s">
        <v>1</v>
      </c>
      <c r="D94" s="93" t="s">
        <v>2</v>
      </c>
      <c r="E94" s="93" t="s">
        <v>3</v>
      </c>
      <c r="F94" s="93" t="s">
        <v>4</v>
      </c>
      <c r="G94" s="93" t="s">
        <v>10</v>
      </c>
      <c r="H94" s="93" t="s">
        <v>11</v>
      </c>
      <c r="I94" s="93" t="s">
        <v>12</v>
      </c>
      <c r="J94" s="93" t="s">
        <v>13</v>
      </c>
      <c r="K94" s="93" t="s">
        <v>14</v>
      </c>
      <c r="L94" s="93" t="s">
        <v>15</v>
      </c>
      <c r="M94" s="93" t="s">
        <v>16</v>
      </c>
      <c r="N94" s="93" t="s">
        <v>17</v>
      </c>
      <c r="O94" s="93" t="s">
        <v>18</v>
      </c>
      <c r="P94" s="93" t="s">
        <v>19</v>
      </c>
      <c r="Q94" s="93" t="s">
        <v>20</v>
      </c>
      <c r="R94" s="93" t="s">
        <v>21</v>
      </c>
      <c r="S94" s="93" t="s">
        <v>22</v>
      </c>
      <c r="T94" s="93" t="s">
        <v>23</v>
      </c>
      <c r="U94" s="93" t="s">
        <v>24</v>
      </c>
      <c r="V94" s="184" t="s">
        <v>25</v>
      </c>
      <c r="W94" s="184" t="s">
        <v>26</v>
      </c>
      <c r="X94" s="184" t="s">
        <v>27</v>
      </c>
      <c r="Y94" s="184" t="s">
        <v>28</v>
      </c>
      <c r="Z94" s="184" t="s">
        <v>29</v>
      </c>
      <c r="AA94" s="184" t="s">
        <v>30</v>
      </c>
      <c r="AB94" s="184" t="s">
        <v>31</v>
      </c>
      <c r="AC94" s="184" t="s">
        <v>32</v>
      </c>
      <c r="AD94" s="184" t="s">
        <v>275</v>
      </c>
      <c r="AE94" s="184" t="s">
        <v>276</v>
      </c>
      <c r="AF94" s="184" t="s">
        <v>278</v>
      </c>
      <c r="AG94" s="184" t="s">
        <v>280</v>
      </c>
      <c r="AH94" s="184" t="s">
        <v>287</v>
      </c>
      <c r="AI94" s="191" t="s">
        <v>289</v>
      </c>
      <c r="AJ94" s="191" t="s">
        <v>290</v>
      </c>
      <c r="AK94" s="191" t="s">
        <v>299</v>
      </c>
      <c r="AL94" s="191" t="s">
        <v>300</v>
      </c>
      <c r="AM94" s="191" t="s">
        <v>301</v>
      </c>
      <c r="AN94" s="191" t="s">
        <v>302</v>
      </c>
      <c r="AO94" s="191" t="s">
        <v>303</v>
      </c>
      <c r="AP94" s="191" t="s">
        <v>341</v>
      </c>
      <c r="AQ94" s="191" t="s">
        <v>342</v>
      </c>
      <c r="AR94" s="191" t="s">
        <v>343</v>
      </c>
      <c r="AS94" s="191" t="s">
        <v>344</v>
      </c>
      <c r="AT94" s="191" t="s">
        <v>345</v>
      </c>
      <c r="AU94" s="191" t="s">
        <v>491</v>
      </c>
      <c r="AV94" s="191" t="s">
        <v>494</v>
      </c>
      <c r="AW94" s="191" t="s">
        <v>496</v>
      </c>
    </row>
    <row r="95" spans="1:49" ht="12.75" customHeight="1">
      <c r="A95" s="124"/>
      <c r="B95" s="125"/>
      <c r="C95" s="125"/>
      <c r="D95" s="125"/>
      <c r="E95" s="125"/>
      <c r="F95" s="125"/>
      <c r="G95" s="125"/>
      <c r="H95" s="125"/>
      <c r="I95" s="125"/>
      <c r="J95" s="125"/>
      <c r="K95" s="125"/>
      <c r="L95" s="125"/>
      <c r="M95" s="125"/>
      <c r="N95" s="125"/>
      <c r="O95" s="125"/>
      <c r="P95" s="125"/>
      <c r="Q95" s="125"/>
      <c r="R95" s="125"/>
      <c r="S95" s="125"/>
      <c r="T95" s="125"/>
      <c r="U95" s="125"/>
      <c r="V95" s="125"/>
      <c r="W95" s="125"/>
      <c r="X95" s="125"/>
      <c r="Y95" s="125"/>
      <c r="Z95" s="125"/>
      <c r="AA95" s="125"/>
      <c r="AB95" s="125"/>
      <c r="AC95" s="125"/>
      <c r="AD95" s="125"/>
      <c r="AE95" s="125"/>
      <c r="AF95" s="125"/>
      <c r="AG95" s="125"/>
      <c r="AH95" s="125"/>
      <c r="AI95" s="126"/>
      <c r="AJ95" s="126"/>
      <c r="AK95" s="126"/>
      <c r="AL95" s="126"/>
      <c r="AM95" s="126"/>
      <c r="AN95" s="126"/>
      <c r="AO95" s="126"/>
      <c r="AP95" s="126"/>
      <c r="AQ95" s="126"/>
      <c r="AR95" s="126"/>
      <c r="AS95" s="126"/>
      <c r="AT95" s="126"/>
      <c r="AU95" s="126"/>
      <c r="AV95" s="126"/>
      <c r="AW95" s="126"/>
    </row>
    <row r="96" spans="1:49" ht="12.75" customHeight="1">
      <c r="A96" s="186" t="s">
        <v>192</v>
      </c>
      <c r="B96" s="109"/>
      <c r="C96" s="109"/>
      <c r="D96" s="109"/>
      <c r="E96" s="109"/>
      <c r="F96" s="96">
        <v>578.0558464223386</v>
      </c>
      <c r="G96" s="109"/>
      <c r="H96" s="109"/>
      <c r="I96" s="109"/>
      <c r="J96" s="109"/>
      <c r="K96" s="96">
        <v>496.1937984496124</v>
      </c>
      <c r="L96" s="109"/>
      <c r="M96" s="109"/>
      <c r="N96" s="109"/>
      <c r="O96" s="109"/>
      <c r="P96" s="96">
        <v>674.9420677361853</v>
      </c>
      <c r="Q96" s="109"/>
      <c r="R96" s="109"/>
      <c r="S96" s="109"/>
      <c r="T96" s="109"/>
      <c r="U96" s="96">
        <v>1029.2250740375123</v>
      </c>
      <c r="V96" s="91">
        <v>306.49732620320856</v>
      </c>
      <c r="W96" s="91">
        <v>324.32677760968227</v>
      </c>
      <c r="X96" s="91">
        <v>394.955268389662</v>
      </c>
      <c r="Y96" s="91">
        <v>417.3890462700661</v>
      </c>
      <c r="Z96" s="207">
        <v>1449.6594892338508</v>
      </c>
      <c r="AA96" s="91">
        <v>470.1512287334594</v>
      </c>
      <c r="AB96" s="91">
        <v>445.29716981132077</v>
      </c>
      <c r="AC96" s="91">
        <v>475</v>
      </c>
      <c r="AD96" s="91">
        <f>AE96-AC96-AB96-AA96</f>
        <v>460.5516014552198</v>
      </c>
      <c r="AE96" s="207">
        <v>1851</v>
      </c>
      <c r="AF96" s="91">
        <v>390</v>
      </c>
      <c r="AG96" s="91">
        <v>415</v>
      </c>
      <c r="AH96" s="91">
        <v>466</v>
      </c>
      <c r="AI96" s="91">
        <v>559</v>
      </c>
      <c r="AJ96" s="207">
        <v>1822</v>
      </c>
      <c r="AK96" s="91">
        <v>541</v>
      </c>
      <c r="AL96" s="91">
        <v>666</v>
      </c>
      <c r="AM96" s="91">
        <v>754</v>
      </c>
      <c r="AN96" s="91">
        <v>556</v>
      </c>
      <c r="AO96" s="207">
        <v>2496</v>
      </c>
      <c r="AP96" s="91">
        <v>459</v>
      </c>
      <c r="AQ96" s="91">
        <v>382</v>
      </c>
      <c r="AR96" s="91">
        <v>368</v>
      </c>
      <c r="AS96" s="91">
        <v>427</v>
      </c>
      <c r="AT96" s="231">
        <v>1643</v>
      </c>
      <c r="AU96" s="91">
        <v>425</v>
      </c>
      <c r="AV96" s="91">
        <v>447</v>
      </c>
      <c r="AW96" s="91">
        <v>431</v>
      </c>
    </row>
    <row r="97" spans="1:49" ht="12.75" customHeight="1">
      <c r="A97" s="186" t="s">
        <v>193</v>
      </c>
      <c r="B97" s="109"/>
      <c r="C97" s="109"/>
      <c r="D97" s="109"/>
      <c r="E97" s="109"/>
      <c r="F97" s="96">
        <v>3074.30017452007</v>
      </c>
      <c r="G97" s="109"/>
      <c r="H97" s="109"/>
      <c r="I97" s="109"/>
      <c r="J97" s="109"/>
      <c r="K97" s="96">
        <v>2822.3488372093025</v>
      </c>
      <c r="L97" s="109"/>
      <c r="M97" s="109"/>
      <c r="N97" s="109"/>
      <c r="O97" s="109"/>
      <c r="P97" s="96">
        <v>4493.680926916221</v>
      </c>
      <c r="Q97" s="109"/>
      <c r="R97" s="109"/>
      <c r="S97" s="109"/>
      <c r="T97" s="109"/>
      <c r="U97" s="96">
        <v>6650.829220138204</v>
      </c>
      <c r="V97" s="91">
        <v>1703.9251336898396</v>
      </c>
      <c r="W97" s="91">
        <v>2188.1744831064043</v>
      </c>
      <c r="X97" s="91">
        <v>2498.543737574553</v>
      </c>
      <c r="Y97" s="91">
        <v>2417.9320113314448</v>
      </c>
      <c r="Z97" s="207">
        <v>8850.145217826741</v>
      </c>
      <c r="AA97" s="91">
        <v>2249.2060491493385</v>
      </c>
      <c r="AB97" s="91">
        <v>3022.4716981132074</v>
      </c>
      <c r="AC97" s="91">
        <v>3153</v>
      </c>
      <c r="AD97" s="91">
        <f aca="true" t="shared" si="4" ref="AD97:AD108">AE97-AC97-AB97-AA97</f>
        <v>2650.3222527374537</v>
      </c>
      <c r="AE97" s="207">
        <v>11075</v>
      </c>
      <c r="AF97" s="91">
        <v>2276</v>
      </c>
      <c r="AG97" s="91">
        <v>2929</v>
      </c>
      <c r="AH97" s="91">
        <v>3316</v>
      </c>
      <c r="AI97" s="91">
        <v>4036</v>
      </c>
      <c r="AJ97" s="207">
        <v>12461</v>
      </c>
      <c r="AK97" s="91">
        <v>4129</v>
      </c>
      <c r="AL97" s="91">
        <v>5340</v>
      </c>
      <c r="AM97" s="91">
        <v>5598</v>
      </c>
      <c r="AN97" s="91">
        <v>3529</v>
      </c>
      <c r="AO97" s="207">
        <v>18309</v>
      </c>
      <c r="AP97" s="91">
        <v>2230</v>
      </c>
      <c r="AQ97" s="91">
        <v>2884</v>
      </c>
      <c r="AR97" s="91">
        <v>3575</v>
      </c>
      <c r="AS97" s="91">
        <v>3706</v>
      </c>
      <c r="AT97" s="231">
        <v>12204</v>
      </c>
      <c r="AU97" s="91">
        <v>3239</v>
      </c>
      <c r="AV97" s="91">
        <v>3561</v>
      </c>
      <c r="AW97" s="91">
        <v>4017</v>
      </c>
    </row>
    <row r="98" spans="1:49" ht="12.75" customHeight="1">
      <c r="A98" s="186" t="s">
        <v>194</v>
      </c>
      <c r="B98" s="109"/>
      <c r="C98" s="109"/>
      <c r="D98" s="109"/>
      <c r="E98" s="109"/>
      <c r="F98" s="96">
        <v>1235.2460732984293</v>
      </c>
      <c r="G98" s="109"/>
      <c r="H98" s="109"/>
      <c r="I98" s="109"/>
      <c r="J98" s="109"/>
      <c r="K98" s="96">
        <v>1463.7054263565892</v>
      </c>
      <c r="L98" s="109"/>
      <c r="M98" s="109"/>
      <c r="N98" s="109"/>
      <c r="O98" s="109"/>
      <c r="P98" s="96">
        <v>1956.7914438502673</v>
      </c>
      <c r="Q98" s="109"/>
      <c r="R98" s="109"/>
      <c r="S98" s="109"/>
      <c r="T98" s="109"/>
      <c r="U98" s="96">
        <v>2671.6633761105627</v>
      </c>
      <c r="V98" s="91">
        <v>1299.4064171122996</v>
      </c>
      <c r="W98" s="91">
        <v>512.5567322239032</v>
      </c>
      <c r="X98" s="91">
        <v>415.3081510934394</v>
      </c>
      <c r="Y98" s="91">
        <v>1102.795089707271</v>
      </c>
      <c r="Z98" s="207">
        <v>3313.775663495243</v>
      </c>
      <c r="AA98" s="91">
        <v>1500.0094517958412</v>
      </c>
      <c r="AB98" s="91">
        <v>76.34433962264151</v>
      </c>
      <c r="AC98" s="91">
        <v>76</v>
      </c>
      <c r="AD98" s="91">
        <f t="shared" si="4"/>
        <v>96.64620858151739</v>
      </c>
      <c r="AE98" s="207">
        <v>1749</v>
      </c>
      <c r="AF98" s="91">
        <v>106</v>
      </c>
      <c r="AG98" s="91">
        <v>90</v>
      </c>
      <c r="AH98" s="91">
        <v>96</v>
      </c>
      <c r="AI98" s="91">
        <v>207</v>
      </c>
      <c r="AJ98" s="207">
        <v>493</v>
      </c>
      <c r="AK98" s="91">
        <v>224</v>
      </c>
      <c r="AL98" s="91">
        <v>238</v>
      </c>
      <c r="AM98" s="91">
        <v>323</v>
      </c>
      <c r="AN98" s="91">
        <v>362</v>
      </c>
      <c r="AO98" s="207">
        <v>1160</v>
      </c>
      <c r="AP98" s="91">
        <v>416</v>
      </c>
      <c r="AQ98" s="91">
        <v>189</v>
      </c>
      <c r="AR98" s="91">
        <v>1122</v>
      </c>
      <c r="AS98" s="91">
        <v>908</v>
      </c>
      <c r="AT98" s="231">
        <v>2537</v>
      </c>
      <c r="AU98" s="91">
        <v>738</v>
      </c>
      <c r="AV98" s="91">
        <v>696</v>
      </c>
      <c r="AW98" s="91">
        <v>615</v>
      </c>
    </row>
    <row r="99" spans="1:49" ht="12.75" customHeight="1">
      <c r="A99" s="186" t="s">
        <v>60</v>
      </c>
      <c r="B99" s="109"/>
      <c r="C99" s="109"/>
      <c r="D99" s="109"/>
      <c r="E99" s="109"/>
      <c r="F99" s="96">
        <v>690.8760907504363</v>
      </c>
      <c r="G99" s="109"/>
      <c r="H99" s="109"/>
      <c r="I99" s="109"/>
      <c r="J99" s="109"/>
      <c r="K99" s="96">
        <v>524.5038759689922</v>
      </c>
      <c r="L99" s="109"/>
      <c r="M99" s="109"/>
      <c r="N99" s="109"/>
      <c r="O99" s="109"/>
      <c r="P99" s="96">
        <v>878.1996434937611</v>
      </c>
      <c r="Q99" s="109"/>
      <c r="R99" s="109"/>
      <c r="S99" s="109"/>
      <c r="T99" s="109"/>
      <c r="U99" s="96">
        <v>1215.7403751233958</v>
      </c>
      <c r="V99" s="91">
        <v>415.16577540106954</v>
      </c>
      <c r="W99" s="91">
        <v>434.3116490166414</v>
      </c>
      <c r="X99" s="91">
        <v>420.5367793240557</v>
      </c>
      <c r="Y99" s="91">
        <v>506.728045325779</v>
      </c>
      <c r="Z99" s="207">
        <v>1781.156735102654</v>
      </c>
      <c r="AA99" s="91">
        <v>515.515122873346</v>
      </c>
      <c r="AB99" s="91">
        <v>524.566037735849</v>
      </c>
      <c r="AC99" s="91">
        <v>524</v>
      </c>
      <c r="AD99" s="91">
        <f t="shared" si="4"/>
        <v>579.918839390805</v>
      </c>
      <c r="AE99" s="207">
        <v>2144</v>
      </c>
      <c r="AF99" s="91">
        <v>580</v>
      </c>
      <c r="AG99" s="91">
        <v>679</v>
      </c>
      <c r="AH99" s="91">
        <v>682</v>
      </c>
      <c r="AI99" s="91">
        <v>778</v>
      </c>
      <c r="AJ99" s="207">
        <v>2707</v>
      </c>
      <c r="AK99" s="91">
        <v>799</v>
      </c>
      <c r="AL99" s="91">
        <v>737</v>
      </c>
      <c r="AM99" s="91">
        <v>737</v>
      </c>
      <c r="AN99" s="91">
        <v>498</v>
      </c>
      <c r="AO99" s="207">
        <v>2738</v>
      </c>
      <c r="AP99" s="91">
        <v>370</v>
      </c>
      <c r="AQ99" s="91">
        <v>386</v>
      </c>
      <c r="AR99" s="91">
        <v>573</v>
      </c>
      <c r="AS99" s="91">
        <v>624</v>
      </c>
      <c r="AT99" s="231">
        <v>1919</v>
      </c>
      <c r="AU99" s="91">
        <v>617</v>
      </c>
      <c r="AV99" s="91">
        <v>566</v>
      </c>
      <c r="AW99" s="91">
        <v>670</v>
      </c>
    </row>
    <row r="100" spans="1:49" ht="12.75" customHeight="1">
      <c r="A100" s="186" t="s">
        <v>195</v>
      </c>
      <c r="B100" s="109"/>
      <c r="C100" s="109"/>
      <c r="D100" s="109"/>
      <c r="E100" s="109"/>
      <c r="F100" s="96">
        <v>151.70331588132635</v>
      </c>
      <c r="G100" s="109"/>
      <c r="H100" s="109"/>
      <c r="I100" s="109"/>
      <c r="J100" s="109"/>
      <c r="K100" s="96">
        <v>136.54263565891472</v>
      </c>
      <c r="L100" s="109"/>
      <c r="M100" s="109"/>
      <c r="N100" s="109"/>
      <c r="O100" s="109"/>
      <c r="P100" s="96">
        <v>111.67557932263814</v>
      </c>
      <c r="Q100" s="109"/>
      <c r="R100" s="109"/>
      <c r="S100" s="109"/>
      <c r="T100" s="109"/>
      <c r="U100" s="96">
        <v>459.06219151036527</v>
      </c>
      <c r="V100" s="91">
        <v>82.0909090909091</v>
      </c>
      <c r="W100" s="91">
        <v>100.98335854765506</v>
      </c>
      <c r="X100" s="91">
        <v>108.6182902584493</v>
      </c>
      <c r="Y100" s="91">
        <v>188.98961284230404</v>
      </c>
      <c r="Z100" s="207">
        <v>487.0205307961943</v>
      </c>
      <c r="AA100" s="91">
        <v>80.99243856332703</v>
      </c>
      <c r="AB100" s="91">
        <v>105.91509433962264</v>
      </c>
      <c r="AC100" s="91">
        <v>106</v>
      </c>
      <c r="AD100" s="91">
        <f t="shared" si="4"/>
        <v>196.0924670970503</v>
      </c>
      <c r="AE100" s="207">
        <v>489</v>
      </c>
      <c r="AF100" s="91">
        <v>80</v>
      </c>
      <c r="AG100" s="91">
        <v>118</v>
      </c>
      <c r="AH100" s="91">
        <v>125</v>
      </c>
      <c r="AI100" s="91">
        <v>241</v>
      </c>
      <c r="AJ100" s="207">
        <v>556</v>
      </c>
      <c r="AK100" s="91">
        <v>118</v>
      </c>
      <c r="AL100" s="91">
        <v>228</v>
      </c>
      <c r="AM100" s="91">
        <v>254</v>
      </c>
      <c r="AN100" s="91">
        <v>260</v>
      </c>
      <c r="AO100" s="207">
        <v>865</v>
      </c>
      <c r="AP100" s="91">
        <v>152</v>
      </c>
      <c r="AQ100" s="91">
        <v>186</v>
      </c>
      <c r="AR100" s="91">
        <v>139</v>
      </c>
      <c r="AS100" s="91">
        <v>253</v>
      </c>
      <c r="AT100" s="231">
        <v>723</v>
      </c>
      <c r="AU100" s="91">
        <v>112</v>
      </c>
      <c r="AV100" s="91">
        <v>178</v>
      </c>
      <c r="AW100" s="91">
        <v>163</v>
      </c>
    </row>
    <row r="101" spans="1:49" s="119" customFormat="1" ht="12.75" customHeight="1">
      <c r="A101" s="187" t="s">
        <v>196</v>
      </c>
      <c r="B101" s="111"/>
      <c r="C101" s="111"/>
      <c r="D101" s="111"/>
      <c r="E101" s="111"/>
      <c r="F101" s="100">
        <v>5730.181500872601</v>
      </c>
      <c r="G101" s="111"/>
      <c r="H101" s="111"/>
      <c r="I101" s="111"/>
      <c r="J101" s="111"/>
      <c r="K101" s="100">
        <v>5443.294573643411</v>
      </c>
      <c r="L101" s="111"/>
      <c r="M101" s="111"/>
      <c r="N101" s="111"/>
      <c r="O101" s="111"/>
      <c r="P101" s="100">
        <v>8115.289661319073</v>
      </c>
      <c r="Q101" s="111"/>
      <c r="R101" s="111"/>
      <c r="S101" s="111"/>
      <c r="T101" s="111"/>
      <c r="U101" s="100">
        <v>12026.52023692004</v>
      </c>
      <c r="V101" s="99">
        <v>3807.085561497326</v>
      </c>
      <c r="W101" s="99">
        <v>3560.353000504286</v>
      </c>
      <c r="X101" s="99">
        <v>3837.9622266401593</v>
      </c>
      <c r="Y101" s="99">
        <v>4633.833805476865</v>
      </c>
      <c r="Z101" s="208">
        <v>15881.757636454684</v>
      </c>
      <c r="AA101" s="99">
        <v>4815.874291115311</v>
      </c>
      <c r="AB101" s="99">
        <v>4174</v>
      </c>
      <c r="AC101" s="99">
        <v>4334</v>
      </c>
      <c r="AD101" s="99">
        <f t="shared" si="4"/>
        <v>3984.1257088846887</v>
      </c>
      <c r="AE101" s="208">
        <v>17308</v>
      </c>
      <c r="AF101" s="99">
        <v>3432</v>
      </c>
      <c r="AG101" s="99">
        <v>4231</v>
      </c>
      <c r="AH101" s="99">
        <v>4685</v>
      </c>
      <c r="AI101" s="99">
        <v>5821</v>
      </c>
      <c r="AJ101" s="208">
        <v>18039</v>
      </c>
      <c r="AK101" s="99">
        <v>5811</v>
      </c>
      <c r="AL101" s="99">
        <v>7209</v>
      </c>
      <c r="AM101" s="99">
        <v>7666</v>
      </c>
      <c r="AN101" s="99">
        <v>5205</v>
      </c>
      <c r="AO101" s="208">
        <v>25568</v>
      </c>
      <c r="AP101" s="99">
        <v>3627</v>
      </c>
      <c r="AQ101" s="99">
        <v>4027</v>
      </c>
      <c r="AR101" s="99">
        <v>5777</v>
      </c>
      <c r="AS101" s="91">
        <v>5918</v>
      </c>
      <c r="AT101" s="231">
        <v>19026</v>
      </c>
      <c r="AU101" s="99">
        <v>5131</v>
      </c>
      <c r="AV101" s="99">
        <v>5448</v>
      </c>
      <c r="AW101" s="99">
        <v>5896</v>
      </c>
    </row>
    <row r="102" spans="1:49" s="119" customFormat="1" ht="12.75" customHeight="1">
      <c r="A102" s="187" t="s">
        <v>197</v>
      </c>
      <c r="B102" s="111"/>
      <c r="C102" s="111"/>
      <c r="D102" s="111"/>
      <c r="E102" s="111"/>
      <c r="F102" s="96">
        <v>-1629.766143106457</v>
      </c>
      <c r="G102" s="109"/>
      <c r="H102" s="109"/>
      <c r="I102" s="109"/>
      <c r="J102" s="109"/>
      <c r="K102" s="96">
        <v>-948.5</v>
      </c>
      <c r="L102" s="109"/>
      <c r="M102" s="109"/>
      <c r="N102" s="109"/>
      <c r="O102" s="109"/>
      <c r="P102" s="96">
        <v>-1412.80303030303</v>
      </c>
      <c r="Q102" s="109"/>
      <c r="R102" s="109"/>
      <c r="S102" s="109"/>
      <c r="T102" s="109"/>
      <c r="U102" s="96">
        <v>-2372.86771964462</v>
      </c>
      <c r="V102" s="91">
        <v>-752.3850267379679</v>
      </c>
      <c r="W102" s="91">
        <v>-811.7196167423097</v>
      </c>
      <c r="X102" s="91">
        <v>-926.6351888667992</v>
      </c>
      <c r="Y102" s="91">
        <v>-1078.0169971671387</v>
      </c>
      <c r="Z102" s="207">
        <v>-3587.4962443665495</v>
      </c>
      <c r="AA102" s="91">
        <v>-1042</v>
      </c>
      <c r="AB102" s="91">
        <v>-863</v>
      </c>
      <c r="AC102" s="91">
        <v>-807</v>
      </c>
      <c r="AD102" s="91">
        <f t="shared" si="4"/>
        <v>-862</v>
      </c>
      <c r="AE102" s="207">
        <v>-3574</v>
      </c>
      <c r="AF102" s="91">
        <v>-755</v>
      </c>
      <c r="AG102" s="91">
        <v>-940</v>
      </c>
      <c r="AH102" s="91">
        <v>-947</v>
      </c>
      <c r="AI102" s="91">
        <v>-1314</v>
      </c>
      <c r="AJ102" s="207">
        <v>-3927</v>
      </c>
      <c r="AK102" s="91">
        <v>-1274</v>
      </c>
      <c r="AL102" s="91">
        <v>-1405</v>
      </c>
      <c r="AM102" s="91">
        <v>-1454</v>
      </c>
      <c r="AN102" s="91">
        <v>-931</v>
      </c>
      <c r="AO102" s="207">
        <v>-4992</v>
      </c>
      <c r="AP102" s="91">
        <v>-833</v>
      </c>
      <c r="AQ102" s="91">
        <v>-704</v>
      </c>
      <c r="AR102" s="91">
        <v>-1779</v>
      </c>
      <c r="AS102" s="91">
        <v>-1578</v>
      </c>
      <c r="AT102" s="231">
        <v>-4761</v>
      </c>
      <c r="AU102" s="91">
        <v>-1517</v>
      </c>
      <c r="AV102" s="91">
        <v>-1420</v>
      </c>
      <c r="AW102" s="91">
        <v>-1503</v>
      </c>
    </row>
    <row r="103" spans="1:49" ht="12.75" customHeight="1">
      <c r="A103" s="185" t="s">
        <v>198</v>
      </c>
      <c r="B103" s="109"/>
      <c r="C103" s="109"/>
      <c r="D103" s="109"/>
      <c r="E103" s="109"/>
      <c r="F103" s="96">
        <v>-556.5235602094241</v>
      </c>
      <c r="G103" s="109"/>
      <c r="H103" s="109"/>
      <c r="I103" s="109"/>
      <c r="J103" s="109"/>
      <c r="K103" s="96">
        <v>-478.8062015503876</v>
      </c>
      <c r="L103" s="109"/>
      <c r="M103" s="109"/>
      <c r="N103" s="109"/>
      <c r="O103" s="109"/>
      <c r="P103" s="96">
        <v>-629.0998217468806</v>
      </c>
      <c r="Q103" s="109"/>
      <c r="R103" s="109"/>
      <c r="S103" s="109"/>
      <c r="T103" s="109"/>
      <c r="U103" s="96">
        <v>-830.1727541954591</v>
      </c>
      <c r="V103" s="91">
        <v>-286.5668449197861</v>
      </c>
      <c r="W103" s="91">
        <v>-281.78517397881996</v>
      </c>
      <c r="X103" s="91">
        <v>-351.148111332008</v>
      </c>
      <c r="Y103" s="91">
        <v>-371.71860245514637</v>
      </c>
      <c r="Z103" s="207">
        <v>-1296.179268903355</v>
      </c>
      <c r="AA103" s="91">
        <v>-430.70888468809073</v>
      </c>
      <c r="AB103" s="91">
        <v>-216.86320754716982</v>
      </c>
      <c r="AC103" s="91">
        <v>-232</v>
      </c>
      <c r="AD103" s="91">
        <f t="shared" si="4"/>
        <v>-200.42790776473942</v>
      </c>
      <c r="AE103" s="207">
        <v>-1080</v>
      </c>
      <c r="AF103" s="91">
        <v>-178</v>
      </c>
      <c r="AG103" s="91">
        <v>-201</v>
      </c>
      <c r="AH103" s="91">
        <v>-218</v>
      </c>
      <c r="AI103" s="91">
        <v>-257</v>
      </c>
      <c r="AJ103" s="207">
        <v>-849</v>
      </c>
      <c r="AK103" s="91">
        <v>-280</v>
      </c>
      <c r="AL103" s="91">
        <v>-353</v>
      </c>
      <c r="AM103" s="91">
        <v>-296</v>
      </c>
      <c r="AN103" s="91">
        <v>-203</v>
      </c>
      <c r="AO103" s="207">
        <v>-1115</v>
      </c>
      <c r="AP103" s="91">
        <v>-205</v>
      </c>
      <c r="AQ103" s="91">
        <v>-113</v>
      </c>
      <c r="AR103" s="91">
        <v>-190</v>
      </c>
      <c r="AS103" s="91">
        <v>-221</v>
      </c>
      <c r="AT103" s="231">
        <v>-725</v>
      </c>
      <c r="AU103" s="91">
        <v>-210</v>
      </c>
      <c r="AV103" s="91">
        <v>-213</v>
      </c>
      <c r="AW103" s="91">
        <v>-190</v>
      </c>
    </row>
    <row r="104" spans="1:49" ht="12.75" customHeight="1">
      <c r="A104" s="185" t="s">
        <v>199</v>
      </c>
      <c r="B104" s="109"/>
      <c r="C104" s="109"/>
      <c r="D104" s="109"/>
      <c r="E104" s="109"/>
      <c r="F104" s="96">
        <v>-731.1553228621292</v>
      </c>
      <c r="G104" s="109"/>
      <c r="H104" s="109"/>
      <c r="I104" s="109"/>
      <c r="J104" s="109"/>
      <c r="K104" s="96">
        <v>-291.7829457364341</v>
      </c>
      <c r="L104" s="109"/>
      <c r="M104" s="109"/>
      <c r="N104" s="109"/>
      <c r="O104" s="109"/>
      <c r="P104" s="96">
        <v>-524.7014260249554</v>
      </c>
      <c r="Q104" s="109"/>
      <c r="R104" s="109"/>
      <c r="S104" s="109"/>
      <c r="T104" s="109"/>
      <c r="U104" s="96">
        <v>-811.2142152023692</v>
      </c>
      <c r="V104" s="91">
        <v>-276.8288770053476</v>
      </c>
      <c r="W104" s="91">
        <v>-307.89712556732223</v>
      </c>
      <c r="X104" s="91">
        <v>-357.0427435387674</v>
      </c>
      <c r="Y104" s="91">
        <v>-390.9442870632672</v>
      </c>
      <c r="Z104" s="207">
        <v>-1339.3189784677015</v>
      </c>
      <c r="AA104" s="91">
        <v>-388.51606805293005</v>
      </c>
      <c r="AB104" s="91">
        <v>-426.07547169811323</v>
      </c>
      <c r="AC104" s="91">
        <v>-362</v>
      </c>
      <c r="AD104" s="91">
        <f t="shared" si="4"/>
        <v>-364.4084602489567</v>
      </c>
      <c r="AE104" s="207">
        <v>-1541</v>
      </c>
      <c r="AF104" s="91">
        <v>-393</v>
      </c>
      <c r="AG104" s="91">
        <v>-485</v>
      </c>
      <c r="AH104" s="91">
        <v>-479</v>
      </c>
      <c r="AI104" s="91">
        <v>-603</v>
      </c>
      <c r="AJ104" s="207">
        <v>-1948</v>
      </c>
      <c r="AK104" s="91">
        <v>-650</v>
      </c>
      <c r="AL104" s="91">
        <v>-615</v>
      </c>
      <c r="AM104" s="91">
        <v>-644</v>
      </c>
      <c r="AN104" s="91">
        <v>-330</v>
      </c>
      <c r="AO104" s="207">
        <v>-2195</v>
      </c>
      <c r="AP104" s="91">
        <v>-311</v>
      </c>
      <c r="AQ104" s="91">
        <v>-291</v>
      </c>
      <c r="AR104" s="91">
        <v>-470</v>
      </c>
      <c r="AS104" s="91">
        <v>-535</v>
      </c>
      <c r="AT104" s="231">
        <v>-1576</v>
      </c>
      <c r="AU104" s="91">
        <v>-572</v>
      </c>
      <c r="AV104" s="91">
        <v>-503</v>
      </c>
      <c r="AW104" s="91">
        <v>-573</v>
      </c>
    </row>
    <row r="105" spans="1:49" ht="12.75" customHeight="1">
      <c r="A105" s="185" t="s">
        <v>200</v>
      </c>
      <c r="B105" s="109"/>
      <c r="C105" s="109"/>
      <c r="D105" s="109"/>
      <c r="E105" s="109"/>
      <c r="F105" s="96">
        <v>-86.80279232111693</v>
      </c>
      <c r="G105" s="109"/>
      <c r="H105" s="109"/>
      <c r="I105" s="109"/>
      <c r="J105" s="109"/>
      <c r="K105" s="96">
        <v>-69.75581395348837</v>
      </c>
      <c r="L105" s="109"/>
      <c r="M105" s="109"/>
      <c r="N105" s="109"/>
      <c r="O105" s="109"/>
      <c r="P105" s="96">
        <v>-39.848484848484844</v>
      </c>
      <c r="Q105" s="109"/>
      <c r="R105" s="109"/>
      <c r="S105" s="109"/>
      <c r="T105" s="109"/>
      <c r="U105" s="96">
        <v>-53.97334649555775</v>
      </c>
      <c r="V105" s="91">
        <v>-22.155080213903744</v>
      </c>
      <c r="W105" s="91">
        <v>-25.35552193645991</v>
      </c>
      <c r="X105" s="91">
        <v>-23.628230616302186</v>
      </c>
      <c r="Y105" s="91">
        <v>-30.71293673276676</v>
      </c>
      <c r="Z105" s="207">
        <v>-102.30345518277417</v>
      </c>
      <c r="AA105" s="91">
        <v>-36.79584120982987</v>
      </c>
      <c r="AB105" s="91">
        <v>-1.7122641509433962</v>
      </c>
      <c r="AC105" s="91">
        <v>0</v>
      </c>
      <c r="AD105" s="91">
        <f t="shared" si="4"/>
        <v>-0.4918946392267358</v>
      </c>
      <c r="AE105" s="207">
        <v>-39</v>
      </c>
      <c r="AF105" s="91" t="s">
        <v>306</v>
      </c>
      <c r="AG105" s="91">
        <v>0</v>
      </c>
      <c r="AH105" s="91">
        <v>0</v>
      </c>
      <c r="AI105" s="91">
        <v>-70</v>
      </c>
      <c r="AJ105" s="207">
        <v>-68</v>
      </c>
      <c r="AK105" s="91">
        <v>-50</v>
      </c>
      <c r="AL105" s="91">
        <v>-54</v>
      </c>
      <c r="AM105" s="91">
        <v>-110</v>
      </c>
      <c r="AN105" s="91">
        <v>-95</v>
      </c>
      <c r="AO105" s="207">
        <v>-311</v>
      </c>
      <c r="AP105" s="91">
        <v>-82</v>
      </c>
      <c r="AQ105" s="91">
        <v>-61</v>
      </c>
      <c r="AR105" s="91">
        <v>-848</v>
      </c>
      <c r="AS105" s="91">
        <v>-461</v>
      </c>
      <c r="AT105" s="231">
        <v>-1369</v>
      </c>
      <c r="AU105" s="91">
        <v>-479</v>
      </c>
      <c r="AV105" s="91">
        <v>-411</v>
      </c>
      <c r="AW105" s="91">
        <v>-456</v>
      </c>
    </row>
    <row r="106" spans="1:49" ht="12.75" customHeight="1">
      <c r="A106" s="185" t="s">
        <v>201</v>
      </c>
      <c r="B106" s="109"/>
      <c r="C106" s="109"/>
      <c r="D106" s="109"/>
      <c r="E106" s="109"/>
      <c r="F106" s="96">
        <v>-205.21815008726003</v>
      </c>
      <c r="G106" s="109"/>
      <c r="H106" s="109"/>
      <c r="I106" s="109"/>
      <c r="J106" s="109"/>
      <c r="K106" s="96">
        <v>-47.70542635658915</v>
      </c>
      <c r="L106" s="109"/>
      <c r="M106" s="109"/>
      <c r="N106" s="109"/>
      <c r="O106" s="109"/>
      <c r="P106" s="96">
        <v>-125.05347593582887</v>
      </c>
      <c r="Q106" s="109"/>
      <c r="R106" s="109"/>
      <c r="S106" s="109"/>
      <c r="T106" s="109"/>
      <c r="U106" s="96">
        <v>-240.72063178677197</v>
      </c>
      <c r="V106" s="91">
        <v>-91.88770053475936</v>
      </c>
      <c r="W106" s="91">
        <v>-99.34947049924357</v>
      </c>
      <c r="X106" s="91">
        <v>-98.11630218687873</v>
      </c>
      <c r="Y106" s="91">
        <v>-109.11709159584512</v>
      </c>
      <c r="Z106" s="207">
        <v>-399.27891837756636</v>
      </c>
      <c r="AA106" s="91">
        <v>-111.19565217391305</v>
      </c>
      <c r="AB106" s="91">
        <v>-116.03301886792453</v>
      </c>
      <c r="AC106" s="91">
        <v>-112</v>
      </c>
      <c r="AD106" s="91">
        <f t="shared" si="4"/>
        <v>-113.77132895816244</v>
      </c>
      <c r="AE106" s="207">
        <v>-453</v>
      </c>
      <c r="AF106" s="91">
        <v>-114</v>
      </c>
      <c r="AG106" s="91">
        <v>-144</v>
      </c>
      <c r="AH106" s="91">
        <v>-135</v>
      </c>
      <c r="AI106" s="91">
        <v>-150</v>
      </c>
      <c r="AJ106" s="207">
        <v>-541</v>
      </c>
      <c r="AK106" s="91">
        <v>-183</v>
      </c>
      <c r="AL106" s="91">
        <v>-164</v>
      </c>
      <c r="AM106" s="91">
        <v>-174</v>
      </c>
      <c r="AN106" s="91">
        <v>-97</v>
      </c>
      <c r="AO106" s="207">
        <v>-607</v>
      </c>
      <c r="AP106" s="91">
        <v>-93</v>
      </c>
      <c r="AQ106" s="91">
        <v>-95</v>
      </c>
      <c r="AR106" s="91">
        <v>-152</v>
      </c>
      <c r="AS106" s="91">
        <v>-160</v>
      </c>
      <c r="AT106" s="231">
        <v>-490</v>
      </c>
      <c r="AU106" s="91">
        <v>-166</v>
      </c>
      <c r="AV106" s="91">
        <v>-94</v>
      </c>
      <c r="AW106" s="91">
        <v>-208</v>
      </c>
    </row>
    <row r="107" spans="1:49" ht="12.75" customHeight="1">
      <c r="A107" s="185" t="s">
        <v>202</v>
      </c>
      <c r="B107" s="109"/>
      <c r="C107" s="109"/>
      <c r="D107" s="109"/>
      <c r="E107" s="109"/>
      <c r="F107" s="96">
        <v>-50.06631762652705</v>
      </c>
      <c r="G107" s="109"/>
      <c r="H107" s="109"/>
      <c r="I107" s="109"/>
      <c r="J107" s="109"/>
      <c r="K107" s="96">
        <v>-60.44961240310077</v>
      </c>
      <c r="L107" s="109"/>
      <c r="M107" s="109"/>
      <c r="N107" s="109"/>
      <c r="O107" s="109"/>
      <c r="P107" s="96">
        <v>-94.09982174688056</v>
      </c>
      <c r="Q107" s="109"/>
      <c r="R107" s="109"/>
      <c r="S107" s="109"/>
      <c r="T107" s="109"/>
      <c r="U107" s="96">
        <v>-436.786771964462</v>
      </c>
      <c r="V107" s="91">
        <v>-74.94652406417113</v>
      </c>
      <c r="W107" s="91">
        <v>-97.33232476046393</v>
      </c>
      <c r="X107" s="91">
        <v>-96.69980119284295</v>
      </c>
      <c r="Y107" s="91">
        <v>-175.52407932011332</v>
      </c>
      <c r="Z107" s="207">
        <v>-450.4156234351528</v>
      </c>
      <c r="AA107" s="91">
        <v>-74.2296786389414</v>
      </c>
      <c r="AB107" s="91">
        <v>-101.79245283018868</v>
      </c>
      <c r="AC107" s="91">
        <v>-101</v>
      </c>
      <c r="AD107" s="91">
        <f t="shared" si="4"/>
        <v>-183.97786853086996</v>
      </c>
      <c r="AE107" s="207">
        <v>-461</v>
      </c>
      <c r="AF107" s="91">
        <v>-70</v>
      </c>
      <c r="AG107" s="91">
        <v>-110</v>
      </c>
      <c r="AH107" s="91">
        <v>-115</v>
      </c>
      <c r="AI107" s="91">
        <v>-234</v>
      </c>
      <c r="AJ107" s="207">
        <v>-521</v>
      </c>
      <c r="AK107" s="91">
        <v>-111</v>
      </c>
      <c r="AL107" s="91">
        <v>-219</v>
      </c>
      <c r="AM107" s="91">
        <v>-230</v>
      </c>
      <c r="AN107" s="91">
        <v>-206</v>
      </c>
      <c r="AO107" s="207">
        <v>-764</v>
      </c>
      <c r="AP107" s="91">
        <v>-142</v>
      </c>
      <c r="AQ107" s="91">
        <v>-144</v>
      </c>
      <c r="AR107" s="91">
        <v>-119</v>
      </c>
      <c r="AS107" s="91">
        <v>-201</v>
      </c>
      <c r="AT107" s="231">
        <v>-601</v>
      </c>
      <c r="AU107" s="91">
        <v>-90</v>
      </c>
      <c r="AV107" s="91">
        <v>-199</v>
      </c>
      <c r="AW107" s="91">
        <v>-76</v>
      </c>
    </row>
    <row r="108" spans="1:49" s="119" customFormat="1" ht="12.75" customHeight="1">
      <c r="A108" s="188" t="s">
        <v>203</v>
      </c>
      <c r="B108" s="111"/>
      <c r="C108" s="111"/>
      <c r="D108" s="111"/>
      <c r="E108" s="111"/>
      <c r="F108" s="100">
        <v>4100.415357766144</v>
      </c>
      <c r="G108" s="111"/>
      <c r="H108" s="111"/>
      <c r="I108" s="111"/>
      <c r="J108" s="111"/>
      <c r="K108" s="100">
        <v>4494.794573643411</v>
      </c>
      <c r="L108" s="111"/>
      <c r="M108" s="111"/>
      <c r="N108" s="111"/>
      <c r="O108" s="111"/>
      <c r="P108" s="100">
        <v>6702.486631016043</v>
      </c>
      <c r="Q108" s="111"/>
      <c r="R108" s="111"/>
      <c r="S108" s="111"/>
      <c r="T108" s="111"/>
      <c r="U108" s="100">
        <v>9653.652517275419</v>
      </c>
      <c r="V108" s="99">
        <v>3054.700534759358</v>
      </c>
      <c r="W108" s="99">
        <v>2748.633383761976</v>
      </c>
      <c r="X108" s="99">
        <v>2911.32703777336</v>
      </c>
      <c r="Y108" s="99">
        <v>3555.816808309726</v>
      </c>
      <c r="Z108" s="208">
        <v>12294.261392088134</v>
      </c>
      <c r="AA108" s="99">
        <v>3774.4281663516063</v>
      </c>
      <c r="AB108" s="99">
        <v>3311</v>
      </c>
      <c r="AC108" s="99">
        <v>3527</v>
      </c>
      <c r="AD108" s="99">
        <f t="shared" si="4"/>
        <v>3121.5718336483937</v>
      </c>
      <c r="AE108" s="208">
        <v>13734</v>
      </c>
      <c r="AF108" s="99">
        <v>2677</v>
      </c>
      <c r="AG108" s="99">
        <v>3291</v>
      </c>
      <c r="AH108" s="99">
        <v>3738</v>
      </c>
      <c r="AI108" s="99">
        <v>4507</v>
      </c>
      <c r="AJ108" s="208">
        <v>14112</v>
      </c>
      <c r="AK108" s="99">
        <v>4537</v>
      </c>
      <c r="AL108" s="99">
        <v>5804</v>
      </c>
      <c r="AM108" s="99">
        <v>6212</v>
      </c>
      <c r="AN108" s="99">
        <v>4274</v>
      </c>
      <c r="AO108" s="208">
        <v>20576</v>
      </c>
      <c r="AP108" s="99">
        <v>2794</v>
      </c>
      <c r="AQ108" s="99">
        <v>3323</v>
      </c>
      <c r="AR108" s="99">
        <v>3998</v>
      </c>
      <c r="AS108" s="91">
        <v>4340</v>
      </c>
      <c r="AT108" s="231">
        <v>14265</v>
      </c>
      <c r="AU108" s="99">
        <v>3614</v>
      </c>
      <c r="AV108" s="99">
        <v>4028</v>
      </c>
      <c r="AW108" s="99">
        <v>4393</v>
      </c>
    </row>
    <row r="109" s="119" customFormat="1" ht="12.75" customHeight="1">
      <c r="A109" s="128"/>
    </row>
    <row r="110" ht="12.75"/>
    <row r="111" spans="1:49" ht="12.75">
      <c r="A111" s="183" t="s">
        <v>414</v>
      </c>
      <c r="B111" s="93" t="s">
        <v>0</v>
      </c>
      <c r="C111" s="93" t="s">
        <v>1</v>
      </c>
      <c r="D111" s="93" t="s">
        <v>2</v>
      </c>
      <c r="E111" s="93" t="s">
        <v>3</v>
      </c>
      <c r="F111" s="93" t="s">
        <v>4</v>
      </c>
      <c r="G111" s="93" t="s">
        <v>10</v>
      </c>
      <c r="H111" s="93" t="s">
        <v>11</v>
      </c>
      <c r="I111" s="93" t="s">
        <v>12</v>
      </c>
      <c r="J111" s="93" t="s">
        <v>13</v>
      </c>
      <c r="K111" s="93" t="s">
        <v>14</v>
      </c>
      <c r="L111" s="93" t="s">
        <v>15</v>
      </c>
      <c r="M111" s="93" t="s">
        <v>16</v>
      </c>
      <c r="N111" s="93" t="s">
        <v>17</v>
      </c>
      <c r="O111" s="93" t="s">
        <v>18</v>
      </c>
      <c r="P111" s="93" t="s">
        <v>19</v>
      </c>
      <c r="Q111" s="93" t="s">
        <v>20</v>
      </c>
      <c r="R111" s="93" t="s">
        <v>21</v>
      </c>
      <c r="S111" s="93" t="s">
        <v>22</v>
      </c>
      <c r="T111" s="93" t="s">
        <v>23</v>
      </c>
      <c r="U111" s="93" t="s">
        <v>24</v>
      </c>
      <c r="V111" s="184" t="s">
        <v>25</v>
      </c>
      <c r="W111" s="184" t="s">
        <v>26</v>
      </c>
      <c r="X111" s="184" t="s">
        <v>27</v>
      </c>
      <c r="Y111" s="184" t="s">
        <v>28</v>
      </c>
      <c r="Z111" s="184" t="s">
        <v>29</v>
      </c>
      <c r="AA111" s="184" t="s">
        <v>30</v>
      </c>
      <c r="AB111" s="184" t="s">
        <v>31</v>
      </c>
      <c r="AC111" s="184" t="s">
        <v>32</v>
      </c>
      <c r="AD111" s="184" t="s">
        <v>275</v>
      </c>
      <c r="AE111" s="184" t="s">
        <v>276</v>
      </c>
      <c r="AF111" s="184" t="s">
        <v>278</v>
      </c>
      <c r="AG111" s="184" t="s">
        <v>280</v>
      </c>
      <c r="AH111" s="184" t="s">
        <v>287</v>
      </c>
      <c r="AI111" s="191" t="s">
        <v>289</v>
      </c>
      <c r="AJ111" s="191" t="s">
        <v>290</v>
      </c>
      <c r="AK111" s="191" t="s">
        <v>299</v>
      </c>
      <c r="AL111" s="191" t="s">
        <v>300</v>
      </c>
      <c r="AM111" s="191" t="s">
        <v>301</v>
      </c>
      <c r="AN111" s="191" t="s">
        <v>302</v>
      </c>
      <c r="AO111" s="191" t="s">
        <v>303</v>
      </c>
      <c r="AP111" s="191" t="s">
        <v>341</v>
      </c>
      <c r="AQ111" s="191" t="s">
        <v>342</v>
      </c>
      <c r="AR111" s="191" t="s">
        <v>343</v>
      </c>
      <c r="AS111" s="191" t="s">
        <v>344</v>
      </c>
      <c r="AT111" s="191" t="s">
        <v>345</v>
      </c>
      <c r="AU111" s="191" t="s">
        <v>491</v>
      </c>
      <c r="AV111" s="191" t="s">
        <v>494</v>
      </c>
      <c r="AW111" s="191" t="s">
        <v>496</v>
      </c>
    </row>
    <row r="112" spans="1:49" ht="12.75">
      <c r="A112" s="128"/>
      <c r="B112" s="129"/>
      <c r="C112" s="129"/>
      <c r="D112" s="129"/>
      <c r="E112" s="129"/>
      <c r="F112" s="129"/>
      <c r="G112" s="129"/>
      <c r="H112" s="129"/>
      <c r="I112" s="129"/>
      <c r="J112" s="129"/>
      <c r="K112" s="129"/>
      <c r="L112" s="129"/>
      <c r="M112" s="129"/>
      <c r="N112" s="129"/>
      <c r="O112" s="129"/>
      <c r="P112" s="129"/>
      <c r="Q112" s="129"/>
      <c r="R112" s="129"/>
      <c r="S112" s="129"/>
      <c r="T112" s="129"/>
      <c r="U112" s="129"/>
      <c r="V112" s="129"/>
      <c r="W112" s="129"/>
      <c r="X112" s="129"/>
      <c r="Y112" s="129"/>
      <c r="Z112" s="129"/>
      <c r="AA112" s="129"/>
      <c r="AB112" s="129"/>
      <c r="AC112" s="129"/>
      <c r="AD112" s="129"/>
      <c r="AE112" s="129"/>
      <c r="AF112" s="129"/>
      <c r="AG112" s="129"/>
      <c r="AH112" s="129"/>
      <c r="AI112" s="129"/>
      <c r="AJ112" s="129"/>
      <c r="AK112" s="130"/>
      <c r="AL112" s="130"/>
      <c r="AM112" s="130"/>
      <c r="AN112" s="130"/>
      <c r="AO112" s="130"/>
      <c r="AP112" s="130"/>
      <c r="AQ112" s="130"/>
      <c r="AR112" s="130"/>
      <c r="AS112" s="130"/>
      <c r="AT112" s="130"/>
      <c r="AU112" s="126"/>
      <c r="AV112" s="126"/>
      <c r="AW112" s="126"/>
    </row>
    <row r="113" spans="1:49" ht="12.75">
      <c r="A113" s="186" t="s">
        <v>192</v>
      </c>
      <c r="B113" s="91">
        <v>7.533913043478261</v>
      </c>
      <c r="C113" s="91">
        <v>5.269949066213922</v>
      </c>
      <c r="D113" s="91">
        <v>3.4216101694915255</v>
      </c>
      <c r="E113" s="91">
        <v>5.277777777777778</v>
      </c>
      <c r="F113" s="96">
        <v>21.532286212914485</v>
      </c>
      <c r="G113" s="91">
        <v>3.3620689655172415</v>
      </c>
      <c r="H113" s="91">
        <v>6.773706082357386</v>
      </c>
      <c r="I113" s="91">
        <v>1.5724027276373846</v>
      </c>
      <c r="J113" s="91">
        <v>5.696994991652755</v>
      </c>
      <c r="K113" s="96">
        <v>17.387596899224807</v>
      </c>
      <c r="L113" s="91">
        <v>1.2031732040546497</v>
      </c>
      <c r="M113" s="91">
        <v>30.629528985507246</v>
      </c>
      <c r="N113" s="91">
        <v>-23.49935036812473</v>
      </c>
      <c r="O113" s="91">
        <v>39.67535436671239</v>
      </c>
      <c r="P113" s="96">
        <v>45.842245989304814</v>
      </c>
      <c r="Q113" s="91">
        <v>29.5</v>
      </c>
      <c r="R113" s="91">
        <v>44.519827998088864</v>
      </c>
      <c r="S113" s="91">
        <v>62.622789783889985</v>
      </c>
      <c r="T113" s="91">
        <v>63.84412848867825</v>
      </c>
      <c r="U113" s="96">
        <v>199.05231984205332</v>
      </c>
      <c r="V113" s="109"/>
      <c r="W113" s="109"/>
      <c r="X113" s="109"/>
      <c r="Y113" s="109"/>
      <c r="Z113" s="109"/>
      <c r="AA113" s="109"/>
      <c r="AB113" s="109"/>
      <c r="AC113" s="109"/>
      <c r="AD113" s="109"/>
      <c r="AE113" s="109"/>
      <c r="AF113" s="109"/>
      <c r="AG113" s="109"/>
      <c r="AH113" s="109"/>
      <c r="AI113" s="109"/>
      <c r="AJ113" s="109"/>
      <c r="AK113" s="109"/>
      <c r="AL113" s="109"/>
      <c r="AM113" s="109"/>
      <c r="AN113" s="109"/>
      <c r="AO113" s="109"/>
      <c r="AP113" s="109"/>
      <c r="AQ113" s="109"/>
      <c r="AR113" s="109"/>
      <c r="AS113" s="109"/>
      <c r="AT113" s="109"/>
      <c r="AU113" s="109"/>
      <c r="AV113" s="109"/>
      <c r="AW113" s="109"/>
    </row>
    <row r="114" spans="1:49" ht="12.75">
      <c r="A114" s="186" t="s">
        <v>193</v>
      </c>
      <c r="B114" s="91">
        <v>519.9582608695653</v>
      </c>
      <c r="C114" s="91">
        <v>573.616298811545</v>
      </c>
      <c r="D114" s="91">
        <v>701.670197740113</v>
      </c>
      <c r="E114" s="91">
        <v>549.074074074074</v>
      </c>
      <c r="F114" s="96">
        <v>2343.1448516579408</v>
      </c>
      <c r="G114" s="91">
        <v>482.1623563218391</v>
      </c>
      <c r="H114" s="91">
        <v>700.593124291651</v>
      </c>
      <c r="I114" s="91">
        <v>675.6277577216205</v>
      </c>
      <c r="J114" s="91">
        <v>687.6919866444074</v>
      </c>
      <c r="K114" s="96">
        <v>2530.5658914728683</v>
      </c>
      <c r="L114" s="91">
        <v>673.2613486117232</v>
      </c>
      <c r="M114" s="91">
        <v>1045.4121376811593</v>
      </c>
      <c r="N114" s="91">
        <v>1103.6509311390212</v>
      </c>
      <c r="O114" s="91">
        <v>1153.2510288065844</v>
      </c>
      <c r="P114" s="96">
        <v>3968.9795008912656</v>
      </c>
      <c r="Q114" s="91">
        <v>1043.3461538461538</v>
      </c>
      <c r="R114" s="91">
        <v>1291.9732441471572</v>
      </c>
      <c r="S114" s="91">
        <v>1611.925343811395</v>
      </c>
      <c r="T114" s="91">
        <v>1935.1869404949973</v>
      </c>
      <c r="U114" s="96">
        <v>5839.615004935834</v>
      </c>
      <c r="V114" s="109"/>
      <c r="W114" s="109"/>
      <c r="X114" s="109"/>
      <c r="Y114" s="109"/>
      <c r="Z114" s="109"/>
      <c r="AA114" s="109"/>
      <c r="AB114" s="109"/>
      <c r="AC114" s="109"/>
      <c r="AD114" s="109"/>
      <c r="AE114" s="109"/>
      <c r="AF114" s="109"/>
      <c r="AG114" s="109"/>
      <c r="AH114" s="109"/>
      <c r="AI114" s="109"/>
      <c r="AJ114" s="109"/>
      <c r="AK114" s="109"/>
      <c r="AL114" s="109"/>
      <c r="AM114" s="109"/>
      <c r="AN114" s="109"/>
      <c r="AO114" s="109"/>
      <c r="AP114" s="109"/>
      <c r="AQ114" s="109"/>
      <c r="AR114" s="109"/>
      <c r="AS114" s="109"/>
      <c r="AT114" s="109"/>
      <c r="AU114" s="109"/>
      <c r="AV114" s="109"/>
      <c r="AW114" s="109"/>
    </row>
    <row r="115" spans="1:49" ht="12.75">
      <c r="A115" s="186" t="s">
        <v>194</v>
      </c>
      <c r="B115" s="91">
        <v>370.5321739130435</v>
      </c>
      <c r="C115" s="91">
        <v>160.0916808149406</v>
      </c>
      <c r="D115" s="91">
        <v>179.31850282485877</v>
      </c>
      <c r="E115" s="91">
        <v>443.6289173789174</v>
      </c>
      <c r="F115" s="96">
        <v>1148.4432809773125</v>
      </c>
      <c r="G115" s="91">
        <v>429.2887931034483</v>
      </c>
      <c r="H115" s="91">
        <v>238.94975443898755</v>
      </c>
      <c r="I115" s="91">
        <v>218.3032490974729</v>
      </c>
      <c r="J115" s="91">
        <v>511.0684474123539</v>
      </c>
      <c r="K115" s="96">
        <v>1393.9496124031007</v>
      </c>
      <c r="L115" s="91">
        <v>657.7831643895989</v>
      </c>
      <c r="M115" s="91">
        <v>322.6132246376811</v>
      </c>
      <c r="N115" s="91">
        <v>274.01905586834124</v>
      </c>
      <c r="O115" s="91">
        <v>669.4421582075903</v>
      </c>
      <c r="P115" s="96">
        <v>1916.9429590017826</v>
      </c>
      <c r="Q115" s="91">
        <v>983.3509615384615</v>
      </c>
      <c r="R115" s="91">
        <v>422.5561395126612</v>
      </c>
      <c r="S115" s="91">
        <v>338.688605108055</v>
      </c>
      <c r="T115" s="91">
        <v>886.8299104791995</v>
      </c>
      <c r="U115" s="96">
        <v>2617.690029615005</v>
      </c>
      <c r="V115" s="109"/>
      <c r="W115" s="109"/>
      <c r="X115" s="109"/>
      <c r="Y115" s="109"/>
      <c r="Z115" s="109"/>
      <c r="AA115" s="109"/>
      <c r="AB115" s="109"/>
      <c r="AC115" s="109"/>
      <c r="AD115" s="109"/>
      <c r="AE115" s="109"/>
      <c r="AF115" s="109"/>
      <c r="AG115" s="109"/>
      <c r="AH115" s="109"/>
      <c r="AI115" s="109"/>
      <c r="AJ115" s="109"/>
      <c r="AK115" s="109"/>
      <c r="AL115" s="109"/>
      <c r="AM115" s="109"/>
      <c r="AN115" s="109"/>
      <c r="AO115" s="109"/>
      <c r="AP115" s="109"/>
      <c r="AQ115" s="109"/>
      <c r="AR115" s="109"/>
      <c r="AS115" s="109"/>
      <c r="AT115" s="109"/>
      <c r="AU115" s="109"/>
      <c r="AV115" s="109"/>
      <c r="AW115" s="109"/>
    </row>
    <row r="116" spans="1:49" ht="12.75">
      <c r="A116" s="186" t="s">
        <v>60</v>
      </c>
      <c r="B116" s="91">
        <v>139.2382608695652</v>
      </c>
      <c r="C116" s="91">
        <v>110.76740237691001</v>
      </c>
      <c r="D116" s="91">
        <v>128.37923728813558</v>
      </c>
      <c r="E116" s="91">
        <v>107.3076923076923</v>
      </c>
      <c r="F116" s="96">
        <v>485.65794066317625</v>
      </c>
      <c r="G116" s="91">
        <v>102.74425287356323</v>
      </c>
      <c r="H116" s="91">
        <v>111.58670192670948</v>
      </c>
      <c r="I116" s="91">
        <v>130.70998796630565</v>
      </c>
      <c r="J116" s="91">
        <v>134.75375626043407</v>
      </c>
      <c r="K116" s="96">
        <v>476.7984496124031</v>
      </c>
      <c r="L116" s="91">
        <v>146.89731159100924</v>
      </c>
      <c r="M116" s="91">
        <v>212.64945652173913</v>
      </c>
      <c r="N116" s="91">
        <v>183.73754872239064</v>
      </c>
      <c r="O116" s="91">
        <v>211.6918152720622</v>
      </c>
      <c r="P116" s="96">
        <v>753.1461675579322</v>
      </c>
      <c r="Q116" s="91">
        <v>212.23076923076923</v>
      </c>
      <c r="R116" s="91">
        <v>235.07405637840418</v>
      </c>
      <c r="S116" s="91">
        <v>231.43418467583498</v>
      </c>
      <c r="T116" s="91">
        <v>300.5476566614007</v>
      </c>
      <c r="U116" s="96">
        <v>975.019743336624</v>
      </c>
      <c r="V116" s="109"/>
      <c r="W116" s="109"/>
      <c r="X116" s="109"/>
      <c r="Y116" s="109"/>
      <c r="Z116" s="109"/>
      <c r="AA116" s="109"/>
      <c r="AB116" s="109"/>
      <c r="AC116" s="109"/>
      <c r="AD116" s="109"/>
      <c r="AE116" s="109"/>
      <c r="AF116" s="109"/>
      <c r="AG116" s="109"/>
      <c r="AH116" s="109"/>
      <c r="AI116" s="109"/>
      <c r="AJ116" s="109"/>
      <c r="AK116" s="109"/>
      <c r="AL116" s="109"/>
      <c r="AM116" s="109"/>
      <c r="AN116" s="109"/>
      <c r="AO116" s="109"/>
      <c r="AP116" s="109"/>
      <c r="AQ116" s="109"/>
      <c r="AR116" s="109"/>
      <c r="AS116" s="109"/>
      <c r="AT116" s="109"/>
      <c r="AU116" s="109"/>
      <c r="AV116" s="109"/>
      <c r="AW116" s="109"/>
    </row>
    <row r="117" spans="1:49" ht="12.75">
      <c r="A117" s="186" t="s">
        <v>195</v>
      </c>
      <c r="B117" s="91">
        <v>26.723478260869566</v>
      </c>
      <c r="C117" s="91">
        <v>38.730050933786075</v>
      </c>
      <c r="D117" s="91">
        <v>13.502824858757062</v>
      </c>
      <c r="E117" s="91">
        <v>22.1011396011396</v>
      </c>
      <c r="F117" s="96">
        <v>101.63699825479931</v>
      </c>
      <c r="G117" s="91">
        <v>30.571120689655174</v>
      </c>
      <c r="H117" s="91">
        <v>24.52965621458255</v>
      </c>
      <c r="I117" s="91">
        <v>9.77135980746089</v>
      </c>
      <c r="J117" s="91">
        <v>9.148580968280468</v>
      </c>
      <c r="K117" s="96">
        <v>76.09302325581395</v>
      </c>
      <c r="L117" s="91">
        <v>13.287791978845306</v>
      </c>
      <c r="M117" s="91">
        <v>-7.382246376811594</v>
      </c>
      <c r="N117" s="91">
        <v>4.352533564313555</v>
      </c>
      <c r="O117" s="91">
        <v>7.10562414266118</v>
      </c>
      <c r="P117" s="96">
        <v>17.575757575757574</v>
      </c>
      <c r="Q117" s="91">
        <v>4.4423076923076925</v>
      </c>
      <c r="R117" s="91">
        <v>32.044911610129</v>
      </c>
      <c r="S117" s="91">
        <v>-22.907662082514737</v>
      </c>
      <c r="T117" s="91">
        <v>8.141126908899421</v>
      </c>
      <c r="U117" s="96">
        <v>22.275419545903258</v>
      </c>
      <c r="V117" s="109"/>
      <c r="W117" s="109"/>
      <c r="X117" s="109"/>
      <c r="Y117" s="109"/>
      <c r="Z117" s="109"/>
      <c r="AA117" s="109"/>
      <c r="AB117" s="109"/>
      <c r="AC117" s="109"/>
      <c r="AD117" s="109"/>
      <c r="AE117" s="109"/>
      <c r="AF117" s="109"/>
      <c r="AG117" s="109"/>
      <c r="AH117" s="109"/>
      <c r="AI117" s="109"/>
      <c r="AJ117" s="109"/>
      <c r="AK117" s="109"/>
      <c r="AL117" s="109"/>
      <c r="AM117" s="109"/>
      <c r="AN117" s="109"/>
      <c r="AO117" s="109"/>
      <c r="AP117" s="109"/>
      <c r="AQ117" s="109"/>
      <c r="AR117" s="109"/>
      <c r="AS117" s="109"/>
      <c r="AT117" s="109"/>
      <c r="AU117" s="109"/>
      <c r="AV117" s="109"/>
      <c r="AW117" s="109"/>
    </row>
    <row r="118" spans="1:49" ht="12.75">
      <c r="A118" s="188" t="s">
        <v>205</v>
      </c>
      <c r="B118" s="99">
        <v>1063.9860869565218</v>
      </c>
      <c r="C118" s="99">
        <v>888.4753820033956</v>
      </c>
      <c r="D118" s="99">
        <v>1026.292372881356</v>
      </c>
      <c r="E118" s="99">
        <v>1127.3896011396012</v>
      </c>
      <c r="F118" s="100">
        <v>4100.415357766144</v>
      </c>
      <c r="G118" s="99">
        <v>1048.128591954023</v>
      </c>
      <c r="H118" s="99">
        <v>1082.432942954288</v>
      </c>
      <c r="I118" s="99">
        <v>1035.9847573204972</v>
      </c>
      <c r="J118" s="99">
        <v>1348.3597662771285</v>
      </c>
      <c r="K118" s="100">
        <v>4494.79457364341</v>
      </c>
      <c r="L118" s="99">
        <v>1492.4327897752312</v>
      </c>
      <c r="M118" s="99">
        <v>1603.922101449275</v>
      </c>
      <c r="N118" s="99">
        <v>1542.2607189259418</v>
      </c>
      <c r="O118" s="99">
        <v>2081.1659807956107</v>
      </c>
      <c r="P118" s="100">
        <v>6702.486631016043</v>
      </c>
      <c r="Q118" s="99">
        <v>2272.870192307692</v>
      </c>
      <c r="R118" s="99">
        <v>2026.1681796464404</v>
      </c>
      <c r="S118" s="99">
        <v>2221.76326129666</v>
      </c>
      <c r="T118" s="99">
        <v>3194.549763033175</v>
      </c>
      <c r="U118" s="100">
        <v>9653.65251727542</v>
      </c>
      <c r="V118" s="111"/>
      <c r="W118" s="111"/>
      <c r="X118" s="111"/>
      <c r="Y118" s="111"/>
      <c r="Z118" s="111"/>
      <c r="AA118" s="111"/>
      <c r="AB118" s="111"/>
      <c r="AC118" s="109"/>
      <c r="AD118" s="109"/>
      <c r="AE118" s="109"/>
      <c r="AF118" s="109"/>
      <c r="AG118" s="109"/>
      <c r="AH118" s="109"/>
      <c r="AI118" s="109"/>
      <c r="AJ118" s="109"/>
      <c r="AK118" s="109"/>
      <c r="AL118" s="109"/>
      <c r="AM118" s="109"/>
      <c r="AN118" s="109"/>
      <c r="AO118" s="109"/>
      <c r="AP118" s="109"/>
      <c r="AQ118" s="109"/>
      <c r="AR118" s="109"/>
      <c r="AS118" s="109"/>
      <c r="AT118" s="109"/>
      <c r="AU118" s="109"/>
      <c r="AV118" s="109"/>
      <c r="AW118" s="109"/>
    </row>
    <row r="119" spans="1:28" ht="12.75">
      <c r="A119" s="128"/>
      <c r="B119" s="119"/>
      <c r="C119" s="119"/>
      <c r="D119" s="119"/>
      <c r="E119" s="119"/>
      <c r="F119" s="119"/>
      <c r="G119" s="119"/>
      <c r="H119" s="119"/>
      <c r="I119" s="119"/>
      <c r="J119" s="119"/>
      <c r="K119" s="119"/>
      <c r="L119" s="119"/>
      <c r="M119" s="119"/>
      <c r="N119" s="119"/>
      <c r="O119" s="119"/>
      <c r="P119" s="119"/>
      <c r="Q119" s="119"/>
      <c r="R119" s="119"/>
      <c r="S119" s="119"/>
      <c r="T119" s="119"/>
      <c r="U119" s="119"/>
      <c r="V119" s="119"/>
      <c r="W119" s="119"/>
      <c r="X119" s="119"/>
      <c r="Y119" s="119"/>
      <c r="Z119" s="119"/>
      <c r="AA119" s="119"/>
      <c r="AB119" s="119"/>
    </row>
    <row r="120" spans="1:28" ht="12.75">
      <c r="A120" s="128"/>
      <c r="G120" s="119"/>
      <c r="H120" s="119"/>
      <c r="I120" s="119"/>
      <c r="J120" s="119"/>
      <c r="K120" s="119"/>
      <c r="L120" s="119"/>
      <c r="M120" s="119"/>
      <c r="N120" s="119"/>
      <c r="O120" s="119"/>
      <c r="P120" s="119"/>
      <c r="Q120" s="119"/>
      <c r="R120" s="119"/>
      <c r="S120" s="119"/>
      <c r="T120" s="119"/>
      <c r="U120" s="119"/>
      <c r="V120" s="119"/>
      <c r="W120" s="119"/>
      <c r="X120" s="119"/>
      <c r="Y120" s="119"/>
      <c r="Z120" s="119"/>
      <c r="AA120" s="119"/>
      <c r="AB120" s="119"/>
    </row>
    <row r="121" spans="1:49" ht="14.25">
      <c r="A121" s="183" t="s">
        <v>422</v>
      </c>
      <c r="B121" s="93" t="s">
        <v>0</v>
      </c>
      <c r="C121" s="93" t="s">
        <v>1</v>
      </c>
      <c r="D121" s="93" t="s">
        <v>2</v>
      </c>
      <c r="E121" s="93" t="s">
        <v>3</v>
      </c>
      <c r="F121" s="93" t="s">
        <v>4</v>
      </c>
      <c r="G121" s="93" t="s">
        <v>10</v>
      </c>
      <c r="H121" s="93" t="s">
        <v>11</v>
      </c>
      <c r="I121" s="93" t="s">
        <v>12</v>
      </c>
      <c r="J121" s="93" t="s">
        <v>13</v>
      </c>
      <c r="K121" s="93" t="s">
        <v>14</v>
      </c>
      <c r="L121" s="93" t="s">
        <v>15</v>
      </c>
      <c r="M121" s="93" t="s">
        <v>16</v>
      </c>
      <c r="N121" s="93" t="s">
        <v>17</v>
      </c>
      <c r="O121" s="93" t="s">
        <v>18</v>
      </c>
      <c r="P121" s="93" t="s">
        <v>19</v>
      </c>
      <c r="Q121" s="93" t="s">
        <v>20</v>
      </c>
      <c r="R121" s="93" t="s">
        <v>21</v>
      </c>
      <c r="S121" s="93" t="s">
        <v>22</v>
      </c>
      <c r="T121" s="93" t="s">
        <v>23</v>
      </c>
      <c r="U121" s="93" t="s">
        <v>24</v>
      </c>
      <c r="V121" s="184" t="s">
        <v>25</v>
      </c>
      <c r="W121" s="184" t="s">
        <v>26</v>
      </c>
      <c r="X121" s="184" t="s">
        <v>27</v>
      </c>
      <c r="Y121" s="184" t="s">
        <v>28</v>
      </c>
      <c r="Z121" s="184" t="s">
        <v>29</v>
      </c>
      <c r="AA121" s="184" t="s">
        <v>30</v>
      </c>
      <c r="AB121" s="184" t="s">
        <v>31</v>
      </c>
      <c r="AC121" s="184" t="s">
        <v>32</v>
      </c>
      <c r="AD121" s="184" t="s">
        <v>275</v>
      </c>
      <c r="AE121" s="184" t="s">
        <v>276</v>
      </c>
      <c r="AF121" s="184" t="s">
        <v>278</v>
      </c>
      <c r="AG121" s="184" t="s">
        <v>280</v>
      </c>
      <c r="AH121" s="184" t="s">
        <v>287</v>
      </c>
      <c r="AI121" s="191" t="s">
        <v>289</v>
      </c>
      <c r="AJ121" s="191" t="s">
        <v>290</v>
      </c>
      <c r="AK121" s="191" t="s">
        <v>299</v>
      </c>
      <c r="AL121" s="191" t="s">
        <v>300</v>
      </c>
      <c r="AM121" s="191" t="s">
        <v>301</v>
      </c>
      <c r="AN121" s="191" t="s">
        <v>302</v>
      </c>
      <c r="AO121" s="191" t="s">
        <v>303</v>
      </c>
      <c r="AP121" s="191" t="s">
        <v>341</v>
      </c>
      <c r="AQ121" s="191" t="s">
        <v>342</v>
      </c>
      <c r="AR121" s="191" t="s">
        <v>343</v>
      </c>
      <c r="AS121" s="191" t="s">
        <v>344</v>
      </c>
      <c r="AT121" s="191" t="s">
        <v>345</v>
      </c>
      <c r="AU121" s="191" t="s">
        <v>491</v>
      </c>
      <c r="AV121" s="191" t="s">
        <v>494</v>
      </c>
      <c r="AW121" s="191" t="s">
        <v>496</v>
      </c>
    </row>
    <row r="122" spans="1:49" ht="12.75">
      <c r="A122" s="128"/>
      <c r="B122" s="129"/>
      <c r="C122" s="129"/>
      <c r="D122" s="129"/>
      <c r="E122" s="129"/>
      <c r="F122" s="129"/>
      <c r="G122" s="129"/>
      <c r="H122" s="129"/>
      <c r="I122" s="129"/>
      <c r="J122" s="129"/>
      <c r="K122" s="129"/>
      <c r="L122" s="129"/>
      <c r="M122" s="129"/>
      <c r="N122" s="129"/>
      <c r="O122" s="129"/>
      <c r="P122" s="129"/>
      <c r="Q122" s="129"/>
      <c r="R122" s="129"/>
      <c r="S122" s="129"/>
      <c r="T122" s="129"/>
      <c r="U122" s="129"/>
      <c r="V122" s="129"/>
      <c r="W122" s="129"/>
      <c r="X122" s="129"/>
      <c r="Y122" s="129"/>
      <c r="Z122" s="129"/>
      <c r="AA122" s="129"/>
      <c r="AB122" s="129"/>
      <c r="AC122" s="129"/>
      <c r="AD122" s="129"/>
      <c r="AE122" s="129"/>
      <c r="AF122" s="129"/>
      <c r="AG122" s="129"/>
      <c r="AH122" s="129"/>
      <c r="AI122" s="130"/>
      <c r="AJ122" s="130"/>
      <c r="AK122" s="130"/>
      <c r="AL122" s="130"/>
      <c r="AM122" s="130"/>
      <c r="AN122" s="130"/>
      <c r="AO122" s="130"/>
      <c r="AP122" s="130"/>
      <c r="AQ122" s="130"/>
      <c r="AR122" s="130"/>
      <c r="AS122" s="130"/>
      <c r="AT122" s="130"/>
      <c r="AU122" s="130"/>
      <c r="AV122" s="130"/>
      <c r="AW122" s="130"/>
    </row>
    <row r="123" spans="1:49" ht="12.75">
      <c r="A123" s="186" t="s">
        <v>192</v>
      </c>
      <c r="B123" s="91">
        <v>78.15652173913044</v>
      </c>
      <c r="C123" s="91">
        <v>58.74702886247878</v>
      </c>
      <c r="D123" s="91">
        <v>46.16172316384181</v>
      </c>
      <c r="E123" s="91">
        <v>50.997150997150996</v>
      </c>
      <c r="F123" s="96">
        <v>234.42931937172776</v>
      </c>
      <c r="G123" s="91">
        <v>59.72701149425288</v>
      </c>
      <c r="H123" s="91">
        <v>45.50812240272006</v>
      </c>
      <c r="I123" s="91">
        <v>42.46690734055355</v>
      </c>
      <c r="J123" s="91">
        <v>50.475792988313856</v>
      </c>
      <c r="K123" s="96">
        <v>199.0503875968992</v>
      </c>
      <c r="L123" s="91">
        <v>79.16703393565447</v>
      </c>
      <c r="M123" s="91">
        <v>50.692934782608695</v>
      </c>
      <c r="N123" s="91">
        <v>35.53053269813772</v>
      </c>
      <c r="O123" s="91">
        <v>28.047553726566072</v>
      </c>
      <c r="P123" s="96">
        <v>193.8235294117647</v>
      </c>
      <c r="Q123" s="91">
        <v>57.49519230769231</v>
      </c>
      <c r="R123" s="91">
        <v>61.3999044433827</v>
      </c>
      <c r="S123" s="91">
        <v>92.90275049115914</v>
      </c>
      <c r="T123" s="91">
        <v>54.98683517640863</v>
      </c>
      <c r="U123" s="96">
        <v>267.3593287265548</v>
      </c>
      <c r="V123" s="91">
        <v>90.87700534759358</v>
      </c>
      <c r="W123" s="91">
        <v>121.65405950579928</v>
      </c>
      <c r="X123" s="91">
        <v>163.19085487077535</v>
      </c>
      <c r="Y123" s="91">
        <v>148.356940509915</v>
      </c>
      <c r="Z123" s="207">
        <v>527.6614922383576</v>
      </c>
      <c r="AA123" s="91">
        <v>180.79395085066162</v>
      </c>
      <c r="AB123" s="91">
        <v>153.17924528301887</v>
      </c>
      <c r="AC123" s="91">
        <v>161.46691346598797</v>
      </c>
      <c r="AD123" s="91">
        <f>AE123-AC123-AB123-AA123</f>
        <v>76.55989040033151</v>
      </c>
      <c r="AE123" s="207">
        <v>572</v>
      </c>
      <c r="AF123" s="91">
        <v>88.51108819343982</v>
      </c>
      <c r="AG123" s="91">
        <v>127.76894719196817</v>
      </c>
      <c r="AH123" s="91">
        <v>109.88046031868484</v>
      </c>
      <c r="AI123" s="91">
        <v>104.01164137556617</v>
      </c>
      <c r="AJ123" s="207">
        <v>429.0750816104461</v>
      </c>
      <c r="AK123" s="91">
        <v>515</v>
      </c>
      <c r="AL123" s="91">
        <v>193</v>
      </c>
      <c r="AM123" s="91">
        <v>209</v>
      </c>
      <c r="AN123" s="91">
        <v>193</v>
      </c>
      <c r="AO123" s="207">
        <v>1113</v>
      </c>
      <c r="AP123" s="91">
        <v>203</v>
      </c>
      <c r="AQ123" s="91">
        <v>72</v>
      </c>
      <c r="AR123" s="91">
        <v>97</v>
      </c>
      <c r="AS123" s="91">
        <v>159</v>
      </c>
      <c r="AT123" s="231">
        <v>538</v>
      </c>
      <c r="AU123" s="91">
        <v>121</v>
      </c>
      <c r="AV123" s="91">
        <v>-29</v>
      </c>
      <c r="AW123" s="91">
        <v>177</v>
      </c>
    </row>
    <row r="124" spans="1:49" ht="12.75">
      <c r="A124" s="186" t="s">
        <v>193</v>
      </c>
      <c r="B124" s="91">
        <v>55.25565217391304</v>
      </c>
      <c r="C124" s="91">
        <v>65.61969439728354</v>
      </c>
      <c r="D124" s="91">
        <v>63.788841807909606</v>
      </c>
      <c r="E124" s="91">
        <v>60.04273504273504</v>
      </c>
      <c r="F124" s="96">
        <v>244.80279232111693</v>
      </c>
      <c r="G124" s="91">
        <v>12.295258620689657</v>
      </c>
      <c r="H124" s="91">
        <v>79.63732527389497</v>
      </c>
      <c r="I124" s="91">
        <v>46.23345367027677</v>
      </c>
      <c r="J124" s="91">
        <v>5.513355592654424</v>
      </c>
      <c r="K124" s="96">
        <v>144.7674418604651</v>
      </c>
      <c r="L124" s="91">
        <v>59.422653151167914</v>
      </c>
      <c r="M124" s="91">
        <v>55.17210144927536</v>
      </c>
      <c r="N124" s="91">
        <v>92.69813772195755</v>
      </c>
      <c r="O124" s="91">
        <v>94.03292181069959</v>
      </c>
      <c r="P124" s="96">
        <v>301.39928698752226</v>
      </c>
      <c r="Q124" s="91">
        <v>113.625</v>
      </c>
      <c r="R124" s="91">
        <v>153.75059722885808</v>
      </c>
      <c r="S124" s="91">
        <v>290.0147347740668</v>
      </c>
      <c r="T124" s="91">
        <v>231.91679831490256</v>
      </c>
      <c r="U124" s="96">
        <v>784.3139190523199</v>
      </c>
      <c r="V124" s="91">
        <v>201.5133689839572</v>
      </c>
      <c r="W124" s="91">
        <v>253.04589006555722</v>
      </c>
      <c r="X124" s="91">
        <v>251.97813121272367</v>
      </c>
      <c r="Y124" s="91">
        <v>181.43059490084985</v>
      </c>
      <c r="Z124" s="207">
        <v>886.2643965948923</v>
      </c>
      <c r="AA124" s="91">
        <v>114.53213610586012</v>
      </c>
      <c r="AB124" s="91">
        <v>325.8443396226415</v>
      </c>
      <c r="AC124" s="91">
        <v>271.6196205460435</v>
      </c>
      <c r="AD124" s="91">
        <f aca="true" t="shared" si="5" ref="AD124:AD129">AE124-AC124-AB124-AA124</f>
        <v>91.00390372545489</v>
      </c>
      <c r="AE124" s="207">
        <v>803</v>
      </c>
      <c r="AF124" s="91">
        <v>147.20004531091072</v>
      </c>
      <c r="AG124" s="91">
        <v>317.71248530656374</v>
      </c>
      <c r="AH124" s="91">
        <v>257.6883703128035</v>
      </c>
      <c r="AI124" s="91">
        <v>216.89204807153143</v>
      </c>
      <c r="AJ124" s="207">
        <v>935.4461371055495</v>
      </c>
      <c r="AK124" s="91">
        <v>232</v>
      </c>
      <c r="AL124" s="91">
        <v>435</v>
      </c>
      <c r="AM124" s="91">
        <v>29</v>
      </c>
      <c r="AN124" s="91">
        <v>-207</v>
      </c>
      <c r="AO124" s="207">
        <v>421</v>
      </c>
      <c r="AP124" s="91">
        <v>21</v>
      </c>
      <c r="AQ124" s="91">
        <v>196</v>
      </c>
      <c r="AR124" s="91">
        <v>29</v>
      </c>
      <c r="AS124" s="91">
        <v>-14</v>
      </c>
      <c r="AT124" s="231">
        <v>241</v>
      </c>
      <c r="AU124" s="91">
        <v>47</v>
      </c>
      <c r="AV124" s="91">
        <v>99</v>
      </c>
      <c r="AW124" s="91">
        <v>127</v>
      </c>
    </row>
    <row r="125" spans="1:49" ht="12.75">
      <c r="A125" s="186" t="s">
        <v>204</v>
      </c>
      <c r="B125" s="91">
        <v>-144.14260869565217</v>
      </c>
      <c r="C125" s="91">
        <v>-132.14261460101866</v>
      </c>
      <c r="D125" s="91">
        <v>-87.22457627118645</v>
      </c>
      <c r="E125" s="91">
        <v>-60.936609686609685</v>
      </c>
      <c r="F125" s="96">
        <v>-426.4223385689354</v>
      </c>
      <c r="G125" s="91">
        <v>-23.954741379310345</v>
      </c>
      <c r="H125" s="91">
        <v>10.906686815262562</v>
      </c>
      <c r="I125" s="91">
        <v>18.90092258323305</v>
      </c>
      <c r="J125" s="91">
        <v>-3.0676126878130217</v>
      </c>
      <c r="K125" s="96">
        <v>0.7558139534883721</v>
      </c>
      <c r="L125" s="91">
        <v>-10.237990304098721</v>
      </c>
      <c r="M125" s="91">
        <v>-43.713768115942024</v>
      </c>
      <c r="N125" s="91">
        <v>67.92983975747076</v>
      </c>
      <c r="O125" s="91">
        <v>17.45313214449017</v>
      </c>
      <c r="P125" s="96">
        <v>33.5427807486631</v>
      </c>
      <c r="Q125" s="91">
        <v>100.625</v>
      </c>
      <c r="R125" s="91">
        <v>62.44624940277114</v>
      </c>
      <c r="S125" s="91">
        <v>63.29567779960708</v>
      </c>
      <c r="T125" s="91">
        <v>94.5444971037388</v>
      </c>
      <c r="U125" s="96">
        <v>320.04442250740374</v>
      </c>
      <c r="V125" s="91">
        <v>162.94652406417111</v>
      </c>
      <c r="W125" s="91">
        <v>60.46394351991931</v>
      </c>
      <c r="X125" s="91">
        <v>48.87673956262426</v>
      </c>
      <c r="Y125" s="91">
        <v>-8.876298394711991</v>
      </c>
      <c r="Z125" s="207">
        <v>252.45368052078118</v>
      </c>
      <c r="AA125" s="91">
        <v>407.2448015122873</v>
      </c>
      <c r="AB125" s="91">
        <v>45.679245283018865</v>
      </c>
      <c r="AC125" s="91">
        <v>25.298472929199445</v>
      </c>
      <c r="AD125" s="91">
        <f t="shared" si="5"/>
        <v>42.77748027549438</v>
      </c>
      <c r="AE125" s="207">
        <v>521</v>
      </c>
      <c r="AF125" s="91">
        <v>66.53907240069948</v>
      </c>
      <c r="AG125" s="91">
        <v>45.16261537246899</v>
      </c>
      <c r="AH125" s="91">
        <v>46.39154671810975</v>
      </c>
      <c r="AI125" s="91">
        <v>52.20360504689993</v>
      </c>
      <c r="AJ125" s="207">
        <v>210.78890097932535</v>
      </c>
      <c r="AK125" s="91">
        <v>65</v>
      </c>
      <c r="AL125" s="91">
        <v>54</v>
      </c>
      <c r="AM125" s="91">
        <v>51</v>
      </c>
      <c r="AN125" s="91">
        <v>54</v>
      </c>
      <c r="AO125" s="207">
        <v>224</v>
      </c>
      <c r="AP125" s="91">
        <v>80</v>
      </c>
      <c r="AQ125" s="91">
        <v>55</v>
      </c>
      <c r="AR125" s="91">
        <v>88</v>
      </c>
      <c r="AS125" s="91">
        <v>88</v>
      </c>
      <c r="AT125" s="231">
        <v>309</v>
      </c>
      <c r="AU125" s="91">
        <v>130</v>
      </c>
      <c r="AV125" s="91">
        <v>96</v>
      </c>
      <c r="AW125" s="91">
        <v>25</v>
      </c>
    </row>
    <row r="126" spans="1:49" ht="12.75">
      <c r="A126" s="186" t="s">
        <v>60</v>
      </c>
      <c r="B126" s="91">
        <v>10.128695652173914</v>
      </c>
      <c r="C126" s="91">
        <v>-6.302207130730051</v>
      </c>
      <c r="D126" s="91">
        <v>5.918079096045198</v>
      </c>
      <c r="E126" s="91">
        <v>8.023504273504273</v>
      </c>
      <c r="F126" s="96">
        <v>17.399650959860384</v>
      </c>
      <c r="G126" s="91">
        <v>0.8548850574712644</v>
      </c>
      <c r="H126" s="91">
        <v>11.12202493388742</v>
      </c>
      <c r="I126" s="91">
        <v>13.309265944645006</v>
      </c>
      <c r="J126" s="91">
        <v>-14.156928213689483</v>
      </c>
      <c r="K126" s="96">
        <v>12.046511627906977</v>
      </c>
      <c r="L126" s="91">
        <v>5.583957690612604</v>
      </c>
      <c r="M126" s="91">
        <v>16.09601449275362</v>
      </c>
      <c r="N126" s="91">
        <v>-20.58033780857514</v>
      </c>
      <c r="O126" s="91">
        <v>5.569272976680384</v>
      </c>
      <c r="P126" s="96">
        <v>5.735294117647059</v>
      </c>
      <c r="Q126" s="91">
        <v>18.057692307692307</v>
      </c>
      <c r="R126" s="91">
        <v>16.129956999522214</v>
      </c>
      <c r="S126" s="91">
        <v>19.150294695481335</v>
      </c>
      <c r="T126" s="91">
        <v>40.91627172195892</v>
      </c>
      <c r="U126" s="96">
        <v>92.79861796643632</v>
      </c>
      <c r="V126" s="91">
        <v>51.51336898395722</v>
      </c>
      <c r="W126" s="91">
        <v>18.577912254160363</v>
      </c>
      <c r="X126" s="91">
        <v>0.8250497017892645</v>
      </c>
      <c r="Y126" s="91">
        <v>26.58640226628895</v>
      </c>
      <c r="Z126" s="207">
        <v>95.7135703555333</v>
      </c>
      <c r="AA126" s="91">
        <v>17.263705103969755</v>
      </c>
      <c r="AB126" s="91">
        <v>18.485849056603772</v>
      </c>
      <c r="AC126" s="91">
        <v>25.279962980101807</v>
      </c>
      <c r="AD126" s="91">
        <f t="shared" si="5"/>
        <v>49.970482859324676</v>
      </c>
      <c r="AE126" s="207">
        <v>111</v>
      </c>
      <c r="AF126" s="91">
        <v>65.57338361585786</v>
      </c>
      <c r="AG126" s="91">
        <v>66.15888896149664</v>
      </c>
      <c r="AH126" s="91">
        <v>65.15881282369492</v>
      </c>
      <c r="AI126" s="91">
        <v>23.699725814175743</v>
      </c>
      <c r="AJ126" s="207">
        <v>222.480957562568</v>
      </c>
      <c r="AK126" s="91">
        <v>15</v>
      </c>
      <c r="AL126" s="91">
        <v>-87</v>
      </c>
      <c r="AM126" s="91">
        <v>-1</v>
      </c>
      <c r="AN126" s="91">
        <v>19</v>
      </c>
      <c r="AO126" s="207">
        <v>-44</v>
      </c>
      <c r="AP126" s="91">
        <v>-16</v>
      </c>
      <c r="AQ126" s="91">
        <v>-44</v>
      </c>
      <c r="AR126" s="91">
        <v>7</v>
      </c>
      <c r="AS126" s="91">
        <v>-20</v>
      </c>
      <c r="AT126" s="231">
        <v>-75</v>
      </c>
      <c r="AU126" s="91">
        <v>-11</v>
      </c>
      <c r="AV126" s="91">
        <v>7</v>
      </c>
      <c r="AW126" s="91">
        <v>28</v>
      </c>
    </row>
    <row r="127" spans="1:49" ht="12.75">
      <c r="A127" s="186" t="s">
        <v>195</v>
      </c>
      <c r="B127" s="91">
        <v>-9.509565217391305</v>
      </c>
      <c r="C127" s="91">
        <v>-19.154499151103565</v>
      </c>
      <c r="D127" s="91">
        <v>-26.50776836158192</v>
      </c>
      <c r="E127" s="91">
        <v>-31.96225071225071</v>
      </c>
      <c r="F127" s="96">
        <v>-86.760907504363</v>
      </c>
      <c r="G127" s="91">
        <v>-17.88793103448276</v>
      </c>
      <c r="H127" s="91">
        <v>-24.32187381941821</v>
      </c>
      <c r="I127" s="91">
        <v>-31.881267549137583</v>
      </c>
      <c r="J127" s="91">
        <v>-65.87228714524207</v>
      </c>
      <c r="K127" s="96">
        <v>-136.23643410852713</v>
      </c>
      <c r="L127" s="91">
        <v>-24.649625385632437</v>
      </c>
      <c r="M127" s="91">
        <v>-52.53170289855072</v>
      </c>
      <c r="N127" s="91">
        <v>-38.50584668687743</v>
      </c>
      <c r="O127" s="91">
        <v>-42.44170096021948</v>
      </c>
      <c r="P127" s="96">
        <v>-157.59803921568627</v>
      </c>
      <c r="Q127" s="91">
        <v>-27.028846153846153</v>
      </c>
      <c r="R127" s="91">
        <v>-49.93311036789297</v>
      </c>
      <c r="S127" s="91">
        <v>-41.488212180746565</v>
      </c>
      <c r="T127" s="91">
        <v>-144.58662453923117</v>
      </c>
      <c r="U127" s="96">
        <v>-256.5498519249753</v>
      </c>
      <c r="V127" s="91">
        <v>-67.62032085561498</v>
      </c>
      <c r="W127" s="91">
        <v>-40.31265758951084</v>
      </c>
      <c r="X127" s="91">
        <v>-63.17594433399603</v>
      </c>
      <c r="Y127" s="91">
        <v>-39.83947119924457</v>
      </c>
      <c r="Z127" s="207">
        <v>-209.25388082123186</v>
      </c>
      <c r="AA127" s="91">
        <v>-54.31947069943289</v>
      </c>
      <c r="AB127" s="91">
        <v>-65.68867924528301</v>
      </c>
      <c r="AC127" s="91">
        <v>-46.21471540953262</v>
      </c>
      <c r="AD127" s="91">
        <f t="shared" si="5"/>
        <v>-47.77713464575147</v>
      </c>
      <c r="AE127" s="207">
        <v>-214</v>
      </c>
      <c r="AF127" s="91">
        <v>29.463891688043816</v>
      </c>
      <c r="AG127" s="91">
        <v>-49.60831032319641</v>
      </c>
      <c r="AH127" s="91">
        <v>47.72310034700268</v>
      </c>
      <c r="AI127" s="91">
        <v>121.33640465820746</v>
      </c>
      <c r="AJ127" s="207">
        <v>143.8846572361262</v>
      </c>
      <c r="AK127" s="91">
        <v>-53</v>
      </c>
      <c r="AL127" s="91">
        <v>-32</v>
      </c>
      <c r="AM127" s="91">
        <v>-91</v>
      </c>
      <c r="AN127" s="91">
        <v>-49</v>
      </c>
      <c r="AO127" s="207">
        <v>-223</v>
      </c>
      <c r="AP127" s="91">
        <v>38</v>
      </c>
      <c r="AQ127" s="91">
        <v>51</v>
      </c>
      <c r="AR127" s="91">
        <v>-43</v>
      </c>
      <c r="AS127" s="91">
        <v>-94</v>
      </c>
      <c r="AT127" s="231">
        <v>-114</v>
      </c>
      <c r="AU127" s="91">
        <v>-24</v>
      </c>
      <c r="AV127" s="91">
        <v>9</v>
      </c>
      <c r="AW127" s="91">
        <v>-69</v>
      </c>
    </row>
    <row r="128" spans="1:49" ht="14.25">
      <c r="A128" s="186" t="s">
        <v>331</v>
      </c>
      <c r="B128" s="91">
        <v>20.716521739130435</v>
      </c>
      <c r="C128" s="91">
        <v>-13.745331069609508</v>
      </c>
      <c r="D128" s="91">
        <v>-27.450564971751415</v>
      </c>
      <c r="E128" s="91">
        <v>26.463675213675213</v>
      </c>
      <c r="F128" s="96">
        <v>5.462478184991274</v>
      </c>
      <c r="G128" s="91">
        <v>12.737068965517242</v>
      </c>
      <c r="H128" s="91">
        <v>-13.388741972043825</v>
      </c>
      <c r="I128" s="91">
        <v>-21.556357801845166</v>
      </c>
      <c r="J128" s="91">
        <v>23.714524207011685</v>
      </c>
      <c r="K128" s="96">
        <v>1.2015503875968991</v>
      </c>
      <c r="L128" s="91">
        <v>14.764213309828119</v>
      </c>
      <c r="M128" s="91">
        <v>-24.393115942028984</v>
      </c>
      <c r="N128" s="91">
        <v>-13.083585967951494</v>
      </c>
      <c r="O128" s="91">
        <v>16.236854138088706</v>
      </c>
      <c r="P128" s="96">
        <v>-6.711229946524064</v>
      </c>
      <c r="Q128" s="91">
        <v>34.44230769230769</v>
      </c>
      <c r="R128" s="91">
        <v>-15.967510750119445</v>
      </c>
      <c r="S128" s="91">
        <v>-22.87819253438114</v>
      </c>
      <c r="T128" s="91">
        <v>25.660874144286467</v>
      </c>
      <c r="U128" s="96">
        <v>19.925962487660414</v>
      </c>
      <c r="V128" s="91">
        <v>54.99465240641711</v>
      </c>
      <c r="W128" s="91">
        <v>-22.985375693393845</v>
      </c>
      <c r="X128" s="91">
        <v>-54.47316103379722</v>
      </c>
      <c r="Y128" s="91">
        <v>-2.039660056657224</v>
      </c>
      <c r="Z128" s="207">
        <v>-28.372558838257387</v>
      </c>
      <c r="AA128" s="91">
        <v>67.7882797731569</v>
      </c>
      <c r="AB128" s="91">
        <v>5.169811320754717</v>
      </c>
      <c r="AC128" s="91">
        <v>1.0226746876446091</v>
      </c>
      <c r="AD128" s="91">
        <f t="shared" si="5"/>
        <v>9.01923421844377</v>
      </c>
      <c r="AE128" s="207">
        <v>83</v>
      </c>
      <c r="AF128" s="91">
        <v>-7.377654641182425</v>
      </c>
      <c r="AG128" s="91">
        <v>-10.308149830807526</v>
      </c>
      <c r="AH128" s="91">
        <v>-3.143339714107895</v>
      </c>
      <c r="AI128" s="91">
        <v>14.452590415466148</v>
      </c>
      <c r="AJ128" s="207">
        <v>-7.480957562568008</v>
      </c>
      <c r="AK128" s="91">
        <v>-385</v>
      </c>
      <c r="AL128" s="91">
        <v>-1</v>
      </c>
      <c r="AM128" s="91">
        <v>37</v>
      </c>
      <c r="AN128" s="91">
        <v>22</v>
      </c>
      <c r="AO128" s="207">
        <v>-330</v>
      </c>
      <c r="AP128" s="91">
        <v>-28</v>
      </c>
      <c r="AQ128" s="91">
        <v>44</v>
      </c>
      <c r="AR128" s="91">
        <v>14</v>
      </c>
      <c r="AS128" s="91">
        <v>-2</v>
      </c>
      <c r="AT128" s="231">
        <v>27</v>
      </c>
      <c r="AU128" s="91">
        <v>-5</v>
      </c>
      <c r="AV128" s="91">
        <v>4</v>
      </c>
      <c r="AW128" s="91">
        <v>10</v>
      </c>
    </row>
    <row r="129" spans="1:49" s="119" customFormat="1" ht="12.75">
      <c r="A129" s="188" t="s">
        <v>205</v>
      </c>
      <c r="B129" s="99">
        <v>10.605217391304361</v>
      </c>
      <c r="C129" s="99">
        <v>-46.977928692699464</v>
      </c>
      <c r="D129" s="99">
        <v>-25.31426553672317</v>
      </c>
      <c r="E129" s="99">
        <v>52.62820512820512</v>
      </c>
      <c r="F129" s="100">
        <v>-11.08900523560207</v>
      </c>
      <c r="G129" s="99">
        <v>43.77155172413792</v>
      </c>
      <c r="H129" s="99">
        <v>109.463543634303</v>
      </c>
      <c r="I129" s="99">
        <v>67.47292418772562</v>
      </c>
      <c r="J129" s="99">
        <v>-3.393155258764615</v>
      </c>
      <c r="K129" s="100">
        <v>221.58527131782944</v>
      </c>
      <c r="L129" s="99">
        <v>124.05024239753195</v>
      </c>
      <c r="M129" s="99">
        <v>1.3224637681159521</v>
      </c>
      <c r="N129" s="99">
        <v>123.98873971416195</v>
      </c>
      <c r="O129" s="99">
        <v>118.89803383630544</v>
      </c>
      <c r="P129" s="100">
        <v>370.1916221033868</v>
      </c>
      <c r="Q129" s="99">
        <v>297.2163461538462</v>
      </c>
      <c r="R129" s="99">
        <v>227.82608695652175</v>
      </c>
      <c r="S129" s="99">
        <v>400.9970530451867</v>
      </c>
      <c r="T129" s="99">
        <v>303.4386519220643</v>
      </c>
      <c r="U129" s="100">
        <v>1227.8923988153997</v>
      </c>
      <c r="V129" s="99">
        <v>494.22459893048125</v>
      </c>
      <c r="W129" s="99">
        <v>390.44377206253154</v>
      </c>
      <c r="X129" s="99">
        <v>347.2216699801193</v>
      </c>
      <c r="Y129" s="99">
        <v>305.61850802644005</v>
      </c>
      <c r="Z129" s="208">
        <v>1524.466700050075</v>
      </c>
      <c r="AA129" s="99">
        <v>734</v>
      </c>
      <c r="AB129" s="99">
        <v>482</v>
      </c>
      <c r="AC129" s="99">
        <v>438.4729291994447</v>
      </c>
      <c r="AD129" s="99">
        <f t="shared" si="5"/>
        <v>221.5270708005553</v>
      </c>
      <c r="AE129" s="208">
        <v>1876</v>
      </c>
      <c r="AF129" s="99">
        <v>389.9098265677693</v>
      </c>
      <c r="AG129" s="99">
        <v>496.8864766784936</v>
      </c>
      <c r="AH129" s="99">
        <v>523.6989508061878</v>
      </c>
      <c r="AI129" s="99">
        <v>532.5960153818469</v>
      </c>
      <c r="AJ129" s="208">
        <v>1934.194776931447</v>
      </c>
      <c r="AK129" s="99">
        <v>389</v>
      </c>
      <c r="AL129" s="99">
        <v>562</v>
      </c>
      <c r="AM129" s="99">
        <v>234</v>
      </c>
      <c r="AN129" s="99">
        <v>32</v>
      </c>
      <c r="AO129" s="208">
        <v>1161</v>
      </c>
      <c r="AP129" s="99">
        <v>298</v>
      </c>
      <c r="AQ129" s="99">
        <v>374</v>
      </c>
      <c r="AR129" s="99">
        <v>192</v>
      </c>
      <c r="AS129" s="91">
        <v>117</v>
      </c>
      <c r="AT129" s="231">
        <v>926</v>
      </c>
      <c r="AU129" s="99">
        <v>258</v>
      </c>
      <c r="AV129" s="99">
        <v>186</v>
      </c>
      <c r="AW129" s="99">
        <v>298</v>
      </c>
    </row>
    <row r="130" ht="12.75">
      <c r="A130" s="131" t="s">
        <v>206</v>
      </c>
    </row>
    <row r="131" ht="12.75">
      <c r="A131" s="131"/>
    </row>
    <row r="132" ht="12.75"/>
    <row r="133" spans="1:49" ht="12.75">
      <c r="A133" s="183" t="s">
        <v>416</v>
      </c>
      <c r="B133" s="93" t="s">
        <v>0</v>
      </c>
      <c r="C133" s="93" t="s">
        <v>1</v>
      </c>
      <c r="D133" s="93" t="s">
        <v>2</v>
      </c>
      <c r="E133" s="93" t="s">
        <v>3</v>
      </c>
      <c r="F133" s="93" t="s">
        <v>4</v>
      </c>
      <c r="G133" s="93" t="s">
        <v>10</v>
      </c>
      <c r="H133" s="93" t="s">
        <v>11</v>
      </c>
      <c r="I133" s="93" t="s">
        <v>12</v>
      </c>
      <c r="J133" s="93" t="s">
        <v>13</v>
      </c>
      <c r="K133" s="93" t="s">
        <v>14</v>
      </c>
      <c r="L133" s="93" t="s">
        <v>15</v>
      </c>
      <c r="M133" s="93" t="s">
        <v>16</v>
      </c>
      <c r="N133" s="93" t="s">
        <v>17</v>
      </c>
      <c r="O133" s="93" t="s">
        <v>18</v>
      </c>
      <c r="P133" s="93" t="s">
        <v>19</v>
      </c>
      <c r="Q133" s="93" t="s">
        <v>20</v>
      </c>
      <c r="R133" s="93" t="s">
        <v>21</v>
      </c>
      <c r="S133" s="93" t="s">
        <v>22</v>
      </c>
      <c r="T133" s="93" t="s">
        <v>23</v>
      </c>
      <c r="U133" s="93" t="s">
        <v>24</v>
      </c>
      <c r="V133" s="184" t="s">
        <v>25</v>
      </c>
      <c r="W133" s="184" t="s">
        <v>26</v>
      </c>
      <c r="X133" s="184" t="s">
        <v>27</v>
      </c>
      <c r="Y133" s="184" t="s">
        <v>28</v>
      </c>
      <c r="Z133" s="184" t="s">
        <v>29</v>
      </c>
      <c r="AA133" s="184" t="s">
        <v>30</v>
      </c>
      <c r="AB133" s="184" t="s">
        <v>31</v>
      </c>
      <c r="AC133" s="184" t="s">
        <v>32</v>
      </c>
      <c r="AD133" s="184" t="s">
        <v>275</v>
      </c>
      <c r="AE133" s="184" t="s">
        <v>276</v>
      </c>
      <c r="AF133" s="184" t="s">
        <v>278</v>
      </c>
      <c r="AG133" s="184" t="s">
        <v>280</v>
      </c>
      <c r="AH133" s="184" t="s">
        <v>287</v>
      </c>
      <c r="AI133" s="191" t="s">
        <v>289</v>
      </c>
      <c r="AJ133" s="191" t="s">
        <v>290</v>
      </c>
      <c r="AK133" s="191" t="s">
        <v>299</v>
      </c>
      <c r="AL133" s="191" t="s">
        <v>300</v>
      </c>
      <c r="AM133" s="191" t="s">
        <v>301</v>
      </c>
      <c r="AN133" s="191" t="s">
        <v>302</v>
      </c>
      <c r="AO133" s="191" t="s">
        <v>303</v>
      </c>
      <c r="AP133" s="191" t="s">
        <v>341</v>
      </c>
      <c r="AQ133" s="191" t="s">
        <v>342</v>
      </c>
      <c r="AR133" s="191" t="s">
        <v>343</v>
      </c>
      <c r="AS133" s="191" t="s">
        <v>344</v>
      </c>
      <c r="AT133" s="191" t="s">
        <v>345</v>
      </c>
      <c r="AU133" s="191" t="s">
        <v>491</v>
      </c>
      <c r="AV133" s="191" t="s">
        <v>494</v>
      </c>
      <c r="AW133" s="191" t="s">
        <v>496</v>
      </c>
    </row>
    <row r="134" spans="1:49" ht="12.75">
      <c r="A134" s="128"/>
      <c r="B134" s="129"/>
      <c r="C134" s="129"/>
      <c r="D134" s="129"/>
      <c r="E134" s="129"/>
      <c r="F134" s="129"/>
      <c r="G134" s="129"/>
      <c r="H134" s="129"/>
      <c r="I134" s="129"/>
      <c r="J134" s="129"/>
      <c r="K134" s="129"/>
      <c r="L134" s="129"/>
      <c r="M134" s="129"/>
      <c r="N134" s="129"/>
      <c r="O134" s="129"/>
      <c r="P134" s="129"/>
      <c r="Q134" s="129"/>
      <c r="R134" s="129"/>
      <c r="S134" s="129"/>
      <c r="T134" s="129"/>
      <c r="U134" s="129"/>
      <c r="V134" s="129"/>
      <c r="W134" s="129"/>
      <c r="X134" s="129"/>
      <c r="Y134" s="129"/>
      <c r="Z134" s="129"/>
      <c r="AA134" s="129"/>
      <c r="AB134" s="129"/>
      <c r="AC134" s="129"/>
      <c r="AD134" s="129"/>
      <c r="AE134" s="129"/>
      <c r="AF134" s="129"/>
      <c r="AG134" s="129"/>
      <c r="AH134" s="129"/>
      <c r="AI134" s="130"/>
      <c r="AJ134" s="130"/>
      <c r="AK134" s="130"/>
      <c r="AL134" s="130"/>
      <c r="AM134" s="130"/>
      <c r="AN134" s="130"/>
      <c r="AO134" s="130"/>
      <c r="AP134" s="130"/>
      <c r="AQ134" s="130"/>
      <c r="AR134" s="130"/>
      <c r="AS134" s="130"/>
      <c r="AT134" s="130"/>
      <c r="AU134" s="130"/>
      <c r="AV134" s="130"/>
      <c r="AW134" s="130"/>
    </row>
    <row r="135" spans="1:49" ht="12.75">
      <c r="A135" s="186" t="s">
        <v>192</v>
      </c>
      <c r="B135" s="91">
        <v>13.502608695652174</v>
      </c>
      <c r="C135" s="91">
        <v>13.01867572156197</v>
      </c>
      <c r="D135" s="91">
        <v>17.28813559322034</v>
      </c>
      <c r="E135" s="91">
        <v>26.121794871794872</v>
      </c>
      <c r="F135" s="96">
        <v>69.62303664921465</v>
      </c>
      <c r="G135" s="91">
        <v>14.680316091954024</v>
      </c>
      <c r="H135" s="91">
        <v>17.208160181337362</v>
      </c>
      <c r="I135" s="91">
        <v>15.238668271159245</v>
      </c>
      <c r="J135" s="91">
        <v>22.26627712854758</v>
      </c>
      <c r="K135" s="96">
        <v>68.89922480620154</v>
      </c>
      <c r="L135" s="91">
        <v>25.795504627589246</v>
      </c>
      <c r="M135" s="91">
        <v>20.73369565217391</v>
      </c>
      <c r="N135" s="91">
        <v>21.3382416630576</v>
      </c>
      <c r="O135" s="91">
        <v>26.01737540009145</v>
      </c>
      <c r="P135" s="96">
        <v>93.79679144385027</v>
      </c>
      <c r="Q135" s="91">
        <v>26.89903846153846</v>
      </c>
      <c r="R135" s="91">
        <v>27.907310081223123</v>
      </c>
      <c r="S135" s="91">
        <v>28.49705304518664</v>
      </c>
      <c r="T135" s="91">
        <v>28.135860979462873</v>
      </c>
      <c r="U135" s="96">
        <v>111.45607107601185</v>
      </c>
      <c r="V135" s="91">
        <v>34.44919786096256</v>
      </c>
      <c r="W135" s="91">
        <v>32.602118003025716</v>
      </c>
      <c r="X135" s="91">
        <v>26.97813121272366</v>
      </c>
      <c r="Y135" s="91">
        <v>62.86591123701605</v>
      </c>
      <c r="Z135" s="207">
        <v>158.4877315973961</v>
      </c>
      <c r="AA135" s="91">
        <v>34.636105860113425</v>
      </c>
      <c r="AB135" s="91">
        <v>43.429245283018865</v>
      </c>
      <c r="AC135" s="91">
        <v>35.58537714021286</v>
      </c>
      <c r="AD135" s="91">
        <f aca="true" t="shared" si="6" ref="AD135:AD141">AE135-AC135-AB135-AA135</f>
        <v>58.34927171665483</v>
      </c>
      <c r="AE135" s="207">
        <v>172</v>
      </c>
      <c r="AF135" s="91">
        <v>51</v>
      </c>
      <c r="AG135" s="91">
        <v>36</v>
      </c>
      <c r="AH135" s="91">
        <v>76</v>
      </c>
      <c r="AI135" s="91">
        <v>57</v>
      </c>
      <c r="AJ135" s="207">
        <v>220</v>
      </c>
      <c r="AK135" s="91">
        <v>41</v>
      </c>
      <c r="AL135" s="91">
        <v>42</v>
      </c>
      <c r="AM135" s="91">
        <v>67</v>
      </c>
      <c r="AN135" s="91">
        <v>63</v>
      </c>
      <c r="AO135" s="207">
        <v>214</v>
      </c>
      <c r="AP135" s="91">
        <v>45</v>
      </c>
      <c r="AQ135" s="91">
        <v>61</v>
      </c>
      <c r="AR135" s="91">
        <v>50</v>
      </c>
      <c r="AS135" s="91">
        <v>12</v>
      </c>
      <c r="AT135" s="231">
        <v>173</v>
      </c>
      <c r="AU135" s="91">
        <v>58</v>
      </c>
      <c r="AV135" s="91">
        <v>47</v>
      </c>
      <c r="AW135" s="91">
        <v>36</v>
      </c>
    </row>
    <row r="136" spans="1:49" ht="12.75">
      <c r="A136" s="186" t="s">
        <v>193</v>
      </c>
      <c r="B136" s="91">
        <v>22.024347826086956</v>
      </c>
      <c r="C136" s="91">
        <v>22.074702886247877</v>
      </c>
      <c r="D136" s="91">
        <v>23.029661016949152</v>
      </c>
      <c r="E136" s="91">
        <v>25.256410256410255</v>
      </c>
      <c r="F136" s="96">
        <v>92.3106457242583</v>
      </c>
      <c r="G136" s="91">
        <v>23.61350574712644</v>
      </c>
      <c r="H136" s="91">
        <v>25.391008689081982</v>
      </c>
      <c r="I136" s="91">
        <v>27.352587244283995</v>
      </c>
      <c r="J136" s="91">
        <v>29.507512520868115</v>
      </c>
      <c r="K136" s="96">
        <v>105.36434108527132</v>
      </c>
      <c r="L136" s="91">
        <v>28.364918466284706</v>
      </c>
      <c r="M136" s="91">
        <v>50.21286231884058</v>
      </c>
      <c r="N136" s="91">
        <v>49.27674317886531</v>
      </c>
      <c r="O136" s="91">
        <v>55.459533607681756</v>
      </c>
      <c r="P136" s="96">
        <v>182.84313725490196</v>
      </c>
      <c r="Q136" s="91">
        <v>56.54326923076923</v>
      </c>
      <c r="R136" s="91">
        <v>62.847587195413276</v>
      </c>
      <c r="S136" s="91">
        <v>57.95677799607073</v>
      </c>
      <c r="T136" s="91">
        <v>102.46445497630332</v>
      </c>
      <c r="U136" s="96">
        <v>277.26061204343534</v>
      </c>
      <c r="V136" s="91">
        <v>68.9572192513369</v>
      </c>
      <c r="W136" s="91">
        <v>73.07110438729198</v>
      </c>
      <c r="X136" s="91">
        <v>68.26043737574552</v>
      </c>
      <c r="Y136" s="91">
        <v>95.78847969782814</v>
      </c>
      <c r="Z136" s="207">
        <v>307.49624436654983</v>
      </c>
      <c r="AA136" s="91">
        <v>74.98109640831758</v>
      </c>
      <c r="AB136" s="91">
        <v>73</v>
      </c>
      <c r="AC136" s="91">
        <v>73.28088847755669</v>
      </c>
      <c r="AD136" s="91">
        <f t="shared" si="6"/>
        <v>73.73801511412573</v>
      </c>
      <c r="AE136" s="207">
        <v>295</v>
      </c>
      <c r="AF136" s="91">
        <v>81</v>
      </c>
      <c r="AG136" s="91">
        <v>87</v>
      </c>
      <c r="AH136" s="91">
        <v>86</v>
      </c>
      <c r="AI136" s="91">
        <v>91</v>
      </c>
      <c r="AJ136" s="207">
        <v>344</v>
      </c>
      <c r="AK136" s="91">
        <v>102</v>
      </c>
      <c r="AL136" s="91">
        <v>109</v>
      </c>
      <c r="AM136" s="91">
        <v>117</v>
      </c>
      <c r="AN136" s="91">
        <v>107</v>
      </c>
      <c r="AO136" s="207">
        <v>434</v>
      </c>
      <c r="AP136" s="91">
        <v>88</v>
      </c>
      <c r="AQ136" s="91">
        <v>104</v>
      </c>
      <c r="AR136" s="91">
        <v>104</v>
      </c>
      <c r="AS136" s="91">
        <v>116</v>
      </c>
      <c r="AT136" s="231">
        <v>409</v>
      </c>
      <c r="AU136" s="91">
        <v>105</v>
      </c>
      <c r="AV136" s="91">
        <v>97</v>
      </c>
      <c r="AW136" s="91">
        <v>99</v>
      </c>
    </row>
    <row r="137" spans="1:49" ht="12.75">
      <c r="A137" s="186" t="s">
        <v>194</v>
      </c>
      <c r="B137" s="91">
        <v>9.544347826086957</v>
      </c>
      <c r="C137" s="91">
        <v>8.66893039049236</v>
      </c>
      <c r="D137" s="91">
        <v>10.211864406779661</v>
      </c>
      <c r="E137" s="91">
        <v>17.464387464387464</v>
      </c>
      <c r="F137" s="96">
        <v>45.69982547993019</v>
      </c>
      <c r="G137" s="91">
        <v>9.608477011494253</v>
      </c>
      <c r="H137" s="91">
        <v>10.173781639591992</v>
      </c>
      <c r="I137" s="91">
        <v>10.93461692739671</v>
      </c>
      <c r="J137" s="91">
        <v>13.25542570951586</v>
      </c>
      <c r="K137" s="96">
        <v>43.68217054263566</v>
      </c>
      <c r="L137" s="91">
        <v>13.177611282503305</v>
      </c>
      <c r="M137" s="91">
        <v>12.146739130434781</v>
      </c>
      <c r="N137" s="91">
        <v>11.000433087916846</v>
      </c>
      <c r="O137" s="91">
        <v>12.414266117969822</v>
      </c>
      <c r="P137" s="96">
        <v>48.694295900178254</v>
      </c>
      <c r="Q137" s="91">
        <v>11.028846153846153</v>
      </c>
      <c r="R137" s="91">
        <v>2.9001433349259433</v>
      </c>
      <c r="S137" s="91">
        <v>6.679764243614931</v>
      </c>
      <c r="T137" s="91">
        <v>12.285413375460768</v>
      </c>
      <c r="U137" s="96">
        <v>32.54689042448174</v>
      </c>
      <c r="V137" s="91">
        <v>8.197860962566844</v>
      </c>
      <c r="W137" s="91">
        <v>7.907211296016137</v>
      </c>
      <c r="X137" s="91">
        <v>8.190854870775349</v>
      </c>
      <c r="Y137" s="91">
        <v>9.896128423040604</v>
      </c>
      <c r="Z137" s="207">
        <v>34.2764146219329</v>
      </c>
      <c r="AA137" s="91">
        <v>9.305293005671079</v>
      </c>
      <c r="AB137" s="91">
        <v>6.311320754716981</v>
      </c>
      <c r="AC137" s="91">
        <v>7.561314206385933</v>
      </c>
      <c r="AD137" s="91">
        <f t="shared" si="6"/>
        <v>8.822072033226007</v>
      </c>
      <c r="AE137" s="207">
        <v>32</v>
      </c>
      <c r="AF137" s="91">
        <v>9</v>
      </c>
      <c r="AG137" s="91">
        <v>9</v>
      </c>
      <c r="AH137" s="91">
        <v>9</v>
      </c>
      <c r="AI137" s="91">
        <v>13</v>
      </c>
      <c r="AJ137" s="207">
        <v>40</v>
      </c>
      <c r="AK137" s="91">
        <v>12</v>
      </c>
      <c r="AL137" s="91">
        <v>14</v>
      </c>
      <c r="AM137" s="91">
        <v>16</v>
      </c>
      <c r="AN137" s="91">
        <v>15</v>
      </c>
      <c r="AO137" s="207">
        <v>58</v>
      </c>
      <c r="AP137" s="91">
        <v>11</v>
      </c>
      <c r="AQ137" s="91">
        <v>12</v>
      </c>
      <c r="AR137" s="91">
        <v>15</v>
      </c>
      <c r="AS137" s="91">
        <v>28</v>
      </c>
      <c r="AT137" s="231">
        <v>64</v>
      </c>
      <c r="AU137" s="91">
        <v>25</v>
      </c>
      <c r="AV137" s="91">
        <v>25</v>
      </c>
      <c r="AW137" s="91">
        <v>22</v>
      </c>
    </row>
    <row r="138" spans="1:49" ht="12.75">
      <c r="A138" s="186" t="s">
        <v>60</v>
      </c>
      <c r="B138" s="91">
        <v>11.742608695652175</v>
      </c>
      <c r="C138" s="91">
        <v>7.500848896434635</v>
      </c>
      <c r="D138" s="91">
        <v>9.403248587570621</v>
      </c>
      <c r="E138" s="91">
        <v>8.18019943019943</v>
      </c>
      <c r="F138" s="96">
        <v>36.80628272251309</v>
      </c>
      <c r="G138" s="91">
        <v>8.283045977011495</v>
      </c>
      <c r="H138" s="91">
        <v>7.408386853041179</v>
      </c>
      <c r="I138" s="91">
        <v>9.265944645006016</v>
      </c>
      <c r="J138" s="91">
        <v>10.275459098497496</v>
      </c>
      <c r="K138" s="96">
        <v>35.03488372093023</v>
      </c>
      <c r="L138" s="91">
        <v>9.598942265315117</v>
      </c>
      <c r="M138" s="91">
        <v>12.721920289855072</v>
      </c>
      <c r="N138" s="91">
        <v>13.984408834993504</v>
      </c>
      <c r="O138" s="91">
        <v>22.857796067672613</v>
      </c>
      <c r="P138" s="96">
        <v>58.8903743315508</v>
      </c>
      <c r="Q138" s="91">
        <v>13.461538461538462</v>
      </c>
      <c r="R138" s="91">
        <v>14.089823220258003</v>
      </c>
      <c r="S138" s="91">
        <v>14.63163064833006</v>
      </c>
      <c r="T138" s="91">
        <v>18.767772511848342</v>
      </c>
      <c r="U138" s="96">
        <v>60.67127344521224</v>
      </c>
      <c r="V138" s="91">
        <v>17.9572192513369</v>
      </c>
      <c r="W138" s="91">
        <v>18.850226928895612</v>
      </c>
      <c r="X138" s="91">
        <v>19.637176938369784</v>
      </c>
      <c r="Y138" s="91">
        <v>14.022662889518413</v>
      </c>
      <c r="Z138" s="207">
        <v>70.19028542814222</v>
      </c>
      <c r="AA138" s="91">
        <v>20.831758034026464</v>
      </c>
      <c r="AB138" s="91">
        <v>21.35377358490566</v>
      </c>
      <c r="AC138" s="91">
        <v>21.309578898658028</v>
      </c>
      <c r="AD138" s="91">
        <f t="shared" si="6"/>
        <v>24.504889482409844</v>
      </c>
      <c r="AE138" s="207">
        <v>88</v>
      </c>
      <c r="AF138" s="91">
        <v>24</v>
      </c>
      <c r="AG138" s="91">
        <v>27</v>
      </c>
      <c r="AH138" s="91">
        <v>26</v>
      </c>
      <c r="AI138" s="91">
        <v>30</v>
      </c>
      <c r="AJ138" s="207">
        <v>106</v>
      </c>
      <c r="AK138" s="91">
        <v>28</v>
      </c>
      <c r="AL138" s="91">
        <v>35</v>
      </c>
      <c r="AM138" s="91">
        <v>29</v>
      </c>
      <c r="AN138" s="91">
        <v>24</v>
      </c>
      <c r="AO138" s="207">
        <v>115</v>
      </c>
      <c r="AP138" s="91">
        <v>21</v>
      </c>
      <c r="AQ138" s="91">
        <v>22</v>
      </c>
      <c r="AR138" s="91">
        <v>25</v>
      </c>
      <c r="AS138" s="91">
        <v>23</v>
      </c>
      <c r="AT138" s="231">
        <v>90</v>
      </c>
      <c r="AU138" s="91">
        <v>22</v>
      </c>
      <c r="AV138" s="91">
        <v>21</v>
      </c>
      <c r="AW138" s="91">
        <v>21</v>
      </c>
    </row>
    <row r="139" spans="1:49" ht="12.75">
      <c r="A139" s="186" t="s">
        <v>195</v>
      </c>
      <c r="B139" s="91">
        <v>4.351304347826087</v>
      </c>
      <c r="C139" s="91">
        <v>4.573853989813243</v>
      </c>
      <c r="D139" s="91">
        <v>4.4809322033898304</v>
      </c>
      <c r="E139" s="91">
        <v>5.081908831908832</v>
      </c>
      <c r="F139" s="96">
        <v>18.478184991273995</v>
      </c>
      <c r="G139" s="91">
        <v>2.4568965517241383</v>
      </c>
      <c r="H139" s="91">
        <v>3.094068757083491</v>
      </c>
      <c r="I139" s="91">
        <v>3.493782591255515</v>
      </c>
      <c r="J139" s="91">
        <v>16.54841402337229</v>
      </c>
      <c r="K139" s="96">
        <v>24.569767441860463</v>
      </c>
      <c r="L139" s="91">
        <v>11.987659762009695</v>
      </c>
      <c r="M139" s="91">
        <v>7.975543478260869</v>
      </c>
      <c r="N139" s="91">
        <v>8.930272845387613</v>
      </c>
      <c r="O139" s="91">
        <v>12.286236854138089</v>
      </c>
      <c r="P139" s="96">
        <v>41.1319073083779</v>
      </c>
      <c r="Q139" s="91">
        <v>11.245192307692308</v>
      </c>
      <c r="R139" s="91">
        <v>11.619684663162923</v>
      </c>
      <c r="S139" s="91">
        <v>13.737721021611002</v>
      </c>
      <c r="T139" s="91">
        <v>17.646129541864138</v>
      </c>
      <c r="U139" s="96">
        <v>53.89437314906219</v>
      </c>
      <c r="V139" s="91">
        <v>14.219251336898395</v>
      </c>
      <c r="W139" s="91">
        <v>14.80080685829551</v>
      </c>
      <c r="X139" s="91">
        <v>8.648111332007952</v>
      </c>
      <c r="Y139" s="91">
        <v>10.609065155807365</v>
      </c>
      <c r="Z139" s="207">
        <v>47.97696544817226</v>
      </c>
      <c r="AA139" s="91">
        <v>9.7117202268431</v>
      </c>
      <c r="AB139" s="91">
        <v>10</v>
      </c>
      <c r="AC139" s="91">
        <v>11.897269782508099</v>
      </c>
      <c r="AD139" s="91">
        <f t="shared" si="6"/>
        <v>12.391009990648802</v>
      </c>
      <c r="AE139" s="207">
        <v>44</v>
      </c>
      <c r="AF139" s="91">
        <v>13</v>
      </c>
      <c r="AG139" s="91">
        <v>15</v>
      </c>
      <c r="AH139" s="91">
        <v>14</v>
      </c>
      <c r="AI139" s="91">
        <v>13</v>
      </c>
      <c r="AJ139" s="207">
        <v>55</v>
      </c>
      <c r="AK139" s="91">
        <v>15</v>
      </c>
      <c r="AL139" s="91">
        <v>16</v>
      </c>
      <c r="AM139" s="91">
        <v>17</v>
      </c>
      <c r="AN139" s="91">
        <v>16</v>
      </c>
      <c r="AO139" s="207">
        <v>64</v>
      </c>
      <c r="AP139" s="91">
        <v>12</v>
      </c>
      <c r="AQ139" s="91">
        <v>15</v>
      </c>
      <c r="AR139" s="91">
        <v>14</v>
      </c>
      <c r="AS139" s="91">
        <v>46</v>
      </c>
      <c r="AT139" s="231">
        <v>84</v>
      </c>
      <c r="AU139" s="91">
        <v>14</v>
      </c>
      <c r="AV139" s="91">
        <v>12</v>
      </c>
      <c r="AW139" s="91">
        <v>12</v>
      </c>
    </row>
    <row r="140" spans="1:49" ht="12.75">
      <c r="A140" s="186" t="s">
        <v>493</v>
      </c>
      <c r="B140" s="91"/>
      <c r="C140" s="91"/>
      <c r="D140" s="91"/>
      <c r="E140" s="91"/>
      <c r="F140" s="96"/>
      <c r="G140" s="91"/>
      <c r="H140" s="91"/>
      <c r="I140" s="91"/>
      <c r="J140" s="91"/>
      <c r="K140" s="96"/>
      <c r="L140" s="91"/>
      <c r="M140" s="91"/>
      <c r="N140" s="91"/>
      <c r="O140" s="91"/>
      <c r="P140" s="96"/>
      <c r="Q140" s="91"/>
      <c r="R140" s="91"/>
      <c r="S140" s="91"/>
      <c r="T140" s="91"/>
      <c r="U140" s="96"/>
      <c r="V140" s="91"/>
      <c r="W140" s="91"/>
      <c r="X140" s="91"/>
      <c r="Y140" s="91"/>
      <c r="Z140" s="207"/>
      <c r="AA140" s="91"/>
      <c r="AB140" s="91"/>
      <c r="AC140" s="91"/>
      <c r="AD140" s="91"/>
      <c r="AE140" s="207"/>
      <c r="AF140" s="91"/>
      <c r="AG140" s="91"/>
      <c r="AH140" s="91"/>
      <c r="AI140" s="91"/>
      <c r="AJ140" s="207"/>
      <c r="AK140" s="91"/>
      <c r="AL140" s="91"/>
      <c r="AM140" s="91"/>
      <c r="AN140" s="91"/>
      <c r="AO140" s="207"/>
      <c r="AP140" s="91"/>
      <c r="AQ140" s="91"/>
      <c r="AR140" s="91"/>
      <c r="AS140" s="91"/>
      <c r="AT140" s="231"/>
      <c r="AU140" s="91">
        <v>-4</v>
      </c>
      <c r="AV140" s="91">
        <v>-6</v>
      </c>
      <c r="AW140" s="91">
        <v>-3</v>
      </c>
    </row>
    <row r="141" spans="1:49" s="119" customFormat="1" ht="12.75">
      <c r="A141" s="188" t="s">
        <v>205</v>
      </c>
      <c r="B141" s="99">
        <v>61.165217391304346</v>
      </c>
      <c r="C141" s="99">
        <v>55.83701188455008</v>
      </c>
      <c r="D141" s="99">
        <v>64.4138418079096</v>
      </c>
      <c r="E141" s="99">
        <v>82.10470085470084</v>
      </c>
      <c r="F141" s="100">
        <v>262.91797556719024</v>
      </c>
      <c r="G141" s="99">
        <v>58.64224137931035</v>
      </c>
      <c r="H141" s="99">
        <v>63.27540612013601</v>
      </c>
      <c r="I141" s="99">
        <v>66.28559967910148</v>
      </c>
      <c r="J141" s="99">
        <v>91.85308848080133</v>
      </c>
      <c r="K141" s="100">
        <v>277.5503875968992</v>
      </c>
      <c r="L141" s="99">
        <v>88.92463640370207</v>
      </c>
      <c r="M141" s="99">
        <v>103.79076086956522</v>
      </c>
      <c r="N141" s="99">
        <v>104.53009961022087</v>
      </c>
      <c r="O141" s="99">
        <v>129.0352080475537</v>
      </c>
      <c r="P141" s="100">
        <v>425.35650623885914</v>
      </c>
      <c r="Q141" s="99">
        <v>119.17788461538461</v>
      </c>
      <c r="R141" s="99">
        <v>119.36454849498327</v>
      </c>
      <c r="S141" s="99">
        <v>121.50294695481335</v>
      </c>
      <c r="T141" s="99">
        <v>179.2996313849394</v>
      </c>
      <c r="U141" s="100">
        <v>535.8292201382034</v>
      </c>
      <c r="V141" s="99">
        <v>143.7807486631016</v>
      </c>
      <c r="W141" s="99">
        <v>147.231467473525</v>
      </c>
      <c r="X141" s="99">
        <v>131.71471172962225</v>
      </c>
      <c r="Y141" s="99">
        <v>193.18224740321057</v>
      </c>
      <c r="Z141" s="208">
        <v>618.4276414621933</v>
      </c>
      <c r="AA141" s="99">
        <v>150</v>
      </c>
      <c r="AB141" s="99">
        <v>153</v>
      </c>
      <c r="AC141" s="99">
        <v>149.6344285053216</v>
      </c>
      <c r="AD141" s="99">
        <f t="shared" si="6"/>
        <v>178.36557149467842</v>
      </c>
      <c r="AE141" s="208">
        <v>631</v>
      </c>
      <c r="AF141" s="99">
        <v>178</v>
      </c>
      <c r="AG141" s="99">
        <v>174</v>
      </c>
      <c r="AH141" s="99">
        <v>211</v>
      </c>
      <c r="AI141" s="99">
        <v>204</v>
      </c>
      <c r="AJ141" s="208">
        <v>765</v>
      </c>
      <c r="AK141" s="99">
        <v>198</v>
      </c>
      <c r="AL141" s="99">
        <v>216</v>
      </c>
      <c r="AM141" s="99">
        <v>246</v>
      </c>
      <c r="AN141" s="99">
        <v>225</v>
      </c>
      <c r="AO141" s="208">
        <v>885</v>
      </c>
      <c r="AP141" s="99">
        <v>177</v>
      </c>
      <c r="AQ141" s="99">
        <v>214</v>
      </c>
      <c r="AR141" s="99">
        <v>208</v>
      </c>
      <c r="AS141" s="91">
        <v>225</v>
      </c>
      <c r="AT141" s="231">
        <v>820</v>
      </c>
      <c r="AU141" s="99">
        <v>220</v>
      </c>
      <c r="AV141" s="99">
        <v>196</v>
      </c>
      <c r="AW141" s="99">
        <v>187</v>
      </c>
    </row>
    <row r="142" spans="1:46" s="119" customFormat="1" ht="12.75">
      <c r="A142" s="128"/>
      <c r="AM142" s="94"/>
      <c r="AN142" s="94"/>
      <c r="AO142" s="94"/>
      <c r="AR142" s="94"/>
      <c r="AS142" s="94"/>
      <c r="AT142" s="94"/>
    </row>
    <row r="143" ht="12.75"/>
    <row r="144" spans="1:49" ht="12.75">
      <c r="A144" s="183" t="s">
        <v>417</v>
      </c>
      <c r="B144" s="93" t="s">
        <v>0</v>
      </c>
      <c r="C144" s="93" t="s">
        <v>1</v>
      </c>
      <c r="D144" s="93" t="s">
        <v>2</v>
      </c>
      <c r="E144" s="93" t="s">
        <v>3</v>
      </c>
      <c r="F144" s="93" t="s">
        <v>4</v>
      </c>
      <c r="G144" s="93" t="s">
        <v>10</v>
      </c>
      <c r="H144" s="93" t="s">
        <v>11</v>
      </c>
      <c r="I144" s="93" t="s">
        <v>12</v>
      </c>
      <c r="J144" s="93" t="s">
        <v>13</v>
      </c>
      <c r="K144" s="93" t="s">
        <v>14</v>
      </c>
      <c r="L144" s="93" t="s">
        <v>15</v>
      </c>
      <c r="M144" s="93" t="s">
        <v>16</v>
      </c>
      <c r="N144" s="93" t="s">
        <v>17</v>
      </c>
      <c r="O144" s="93" t="s">
        <v>18</v>
      </c>
      <c r="P144" s="93" t="s">
        <v>19</v>
      </c>
      <c r="Q144" s="93" t="s">
        <v>20</v>
      </c>
      <c r="R144" s="93" t="s">
        <v>21</v>
      </c>
      <c r="S144" s="93" t="s">
        <v>22</v>
      </c>
      <c r="T144" s="93" t="s">
        <v>23</v>
      </c>
      <c r="U144" s="93" t="s">
        <v>24</v>
      </c>
      <c r="V144" s="184" t="s">
        <v>25</v>
      </c>
      <c r="W144" s="184" t="s">
        <v>26</v>
      </c>
      <c r="X144" s="184" t="s">
        <v>27</v>
      </c>
      <c r="Y144" s="184" t="s">
        <v>28</v>
      </c>
      <c r="Z144" s="184" t="s">
        <v>29</v>
      </c>
      <c r="AA144" s="184" t="s">
        <v>30</v>
      </c>
      <c r="AB144" s="184" t="s">
        <v>31</v>
      </c>
      <c r="AC144" s="184" t="s">
        <v>32</v>
      </c>
      <c r="AD144" s="184" t="s">
        <v>275</v>
      </c>
      <c r="AE144" s="184" t="s">
        <v>276</v>
      </c>
      <c r="AF144" s="184" t="s">
        <v>278</v>
      </c>
      <c r="AG144" s="184" t="s">
        <v>280</v>
      </c>
      <c r="AH144" s="184" t="s">
        <v>287</v>
      </c>
      <c r="AI144" s="191" t="s">
        <v>289</v>
      </c>
      <c r="AJ144" s="191" t="s">
        <v>290</v>
      </c>
      <c r="AK144" s="191" t="s">
        <v>299</v>
      </c>
      <c r="AL144" s="191" t="s">
        <v>300</v>
      </c>
      <c r="AM144" s="191" t="s">
        <v>301</v>
      </c>
      <c r="AN144" s="191" t="s">
        <v>302</v>
      </c>
      <c r="AO144" s="191" t="s">
        <v>303</v>
      </c>
      <c r="AP144" s="191" t="s">
        <v>341</v>
      </c>
      <c r="AQ144" s="191" t="s">
        <v>342</v>
      </c>
      <c r="AR144" s="191" t="s">
        <v>343</v>
      </c>
      <c r="AS144" s="191" t="s">
        <v>344</v>
      </c>
      <c r="AT144" s="191" t="s">
        <v>345</v>
      </c>
      <c r="AU144" s="191" t="s">
        <v>491</v>
      </c>
      <c r="AV144" s="191" t="s">
        <v>494</v>
      </c>
      <c r="AW144" s="191" t="s">
        <v>496</v>
      </c>
    </row>
    <row r="145" spans="1:49" ht="12.75">
      <c r="A145" s="128"/>
      <c r="B145" s="129"/>
      <c r="C145" s="129"/>
      <c r="D145" s="129"/>
      <c r="E145" s="129"/>
      <c r="F145" s="129"/>
      <c r="G145" s="129"/>
      <c r="H145" s="129"/>
      <c r="I145" s="129"/>
      <c r="J145" s="129"/>
      <c r="K145" s="129"/>
      <c r="L145" s="129"/>
      <c r="M145" s="129"/>
      <c r="N145" s="129"/>
      <c r="O145" s="129"/>
      <c r="P145" s="129"/>
      <c r="Q145" s="129"/>
      <c r="R145" s="129"/>
      <c r="S145" s="129"/>
      <c r="T145" s="129"/>
      <c r="U145" s="129"/>
      <c r="V145" s="129"/>
      <c r="W145" s="129"/>
      <c r="X145" s="129"/>
      <c r="Y145" s="129"/>
      <c r="Z145" s="129"/>
      <c r="AA145" s="129"/>
      <c r="AB145" s="129"/>
      <c r="AC145" s="129"/>
      <c r="AD145" s="129"/>
      <c r="AE145" s="129"/>
      <c r="AF145" s="129"/>
      <c r="AG145" s="129"/>
      <c r="AH145" s="129"/>
      <c r="AI145" s="130"/>
      <c r="AJ145" s="130"/>
      <c r="AK145" s="130"/>
      <c r="AL145" s="130"/>
      <c r="AM145" s="130"/>
      <c r="AN145" s="130"/>
      <c r="AO145" s="130"/>
      <c r="AP145" s="130"/>
      <c r="AQ145" s="130"/>
      <c r="AR145" s="130"/>
      <c r="AS145" s="130"/>
      <c r="AT145" s="130"/>
      <c r="AU145" s="130"/>
      <c r="AV145" s="130"/>
      <c r="AW145" s="130"/>
    </row>
    <row r="146" spans="1:49" ht="12.75">
      <c r="A146" s="186" t="s">
        <v>192</v>
      </c>
      <c r="B146" s="91">
        <v>91.65913043478261</v>
      </c>
      <c r="C146" s="91">
        <v>71.76570458404075</v>
      </c>
      <c r="D146" s="91">
        <v>63.44985875706215</v>
      </c>
      <c r="E146" s="91">
        <v>77.11894586894587</v>
      </c>
      <c r="F146" s="96">
        <v>304.0523560209424</v>
      </c>
      <c r="G146" s="91">
        <v>74.4073275862069</v>
      </c>
      <c r="H146" s="91">
        <v>62.716282584057424</v>
      </c>
      <c r="I146" s="91">
        <v>57.70557561171279</v>
      </c>
      <c r="J146" s="91">
        <v>72.74207011686144</v>
      </c>
      <c r="K146" s="96">
        <v>267.9496124031008</v>
      </c>
      <c r="L146" s="91">
        <v>104.96253856324373</v>
      </c>
      <c r="M146" s="91">
        <v>71.42663043478261</v>
      </c>
      <c r="N146" s="91">
        <v>56.86877436119532</v>
      </c>
      <c r="O146" s="91">
        <v>54.06492912665752</v>
      </c>
      <c r="P146" s="96">
        <v>287.620320855615</v>
      </c>
      <c r="Q146" s="91">
        <v>84.39423076923077</v>
      </c>
      <c r="R146" s="91">
        <v>89.30721452460583</v>
      </c>
      <c r="S146" s="91">
        <v>121.39980353634579</v>
      </c>
      <c r="T146" s="91">
        <v>83.12269615587151</v>
      </c>
      <c r="U146" s="96">
        <v>378.8153998025666</v>
      </c>
      <c r="V146" s="91">
        <v>125.32620320855614</v>
      </c>
      <c r="W146" s="91">
        <v>154.256177508825</v>
      </c>
      <c r="X146" s="91">
        <v>190.16898608349902</v>
      </c>
      <c r="Y146" s="91">
        <v>211.22285174693104</v>
      </c>
      <c r="Z146" s="207">
        <v>686.1492238357537</v>
      </c>
      <c r="AA146" s="91">
        <v>216</v>
      </c>
      <c r="AB146" s="91">
        <v>196</v>
      </c>
      <c r="AC146" s="91">
        <v>197</v>
      </c>
      <c r="AD146" s="91">
        <f>AE146-AC146-AB146-AA146</f>
        <v>135</v>
      </c>
      <c r="AE146" s="207">
        <v>744</v>
      </c>
      <c r="AF146" s="91">
        <v>139.47972690736515</v>
      </c>
      <c r="AG146" s="91">
        <v>163.66562693453278</v>
      </c>
      <c r="AH146" s="91">
        <v>186.32473586594767</v>
      </c>
      <c r="AI146" s="91">
        <v>161.14552320045138</v>
      </c>
      <c r="AJ146" s="207">
        <v>648.9009793253537</v>
      </c>
      <c r="AK146" s="91">
        <v>556</v>
      </c>
      <c r="AL146" s="91">
        <v>235</v>
      </c>
      <c r="AM146" s="91">
        <v>276</v>
      </c>
      <c r="AN146" s="91">
        <v>256</v>
      </c>
      <c r="AO146" s="207">
        <v>1327</v>
      </c>
      <c r="AP146" s="91">
        <v>248</v>
      </c>
      <c r="AQ146" s="91">
        <v>133</v>
      </c>
      <c r="AR146" s="91">
        <v>147</v>
      </c>
      <c r="AS146" s="91">
        <v>171</v>
      </c>
      <c r="AT146" s="231">
        <v>711</v>
      </c>
      <c r="AU146" s="91">
        <v>179</v>
      </c>
      <c r="AV146" s="91">
        <v>18</v>
      </c>
      <c r="AW146" s="91">
        <v>213</v>
      </c>
    </row>
    <row r="147" spans="1:49" ht="12.75">
      <c r="A147" s="186" t="s">
        <v>193</v>
      </c>
      <c r="B147" s="91">
        <v>77.28</v>
      </c>
      <c r="C147" s="91">
        <v>87.69439728353142</v>
      </c>
      <c r="D147" s="91">
        <v>86.81850282485875</v>
      </c>
      <c r="E147" s="91">
        <v>85.2991452991453</v>
      </c>
      <c r="F147" s="96">
        <v>337.11343804537523</v>
      </c>
      <c r="G147" s="91">
        <v>35.9087643678161</v>
      </c>
      <c r="H147" s="91">
        <v>105.02833396297696</v>
      </c>
      <c r="I147" s="91">
        <v>73.58604091456077</v>
      </c>
      <c r="J147" s="91">
        <v>35.02086811352254</v>
      </c>
      <c r="K147" s="96">
        <v>250.13178294573643</v>
      </c>
      <c r="L147" s="91">
        <v>87.78757161745261</v>
      </c>
      <c r="M147" s="91">
        <v>105.38496376811594</v>
      </c>
      <c r="N147" s="91">
        <v>141.97488090082285</v>
      </c>
      <c r="O147" s="91">
        <v>149.49245541838135</v>
      </c>
      <c r="P147" s="96">
        <v>484.24242424242425</v>
      </c>
      <c r="Q147" s="91">
        <v>170.16826923076923</v>
      </c>
      <c r="R147" s="91">
        <v>216.59818442427135</v>
      </c>
      <c r="S147" s="91">
        <v>347.97151277013756</v>
      </c>
      <c r="T147" s="91">
        <v>334.3812532912059</v>
      </c>
      <c r="U147" s="96">
        <v>1061.5745310957552</v>
      </c>
      <c r="V147" s="91">
        <v>270.4705882352941</v>
      </c>
      <c r="W147" s="91">
        <v>326.1169944528492</v>
      </c>
      <c r="X147" s="91">
        <v>320.2385685884692</v>
      </c>
      <c r="Y147" s="91">
        <v>277.219074598678</v>
      </c>
      <c r="Z147" s="207">
        <v>1193.7606409614423</v>
      </c>
      <c r="AA147" s="91">
        <v>189.5132325141777</v>
      </c>
      <c r="AB147" s="91">
        <v>399</v>
      </c>
      <c r="AC147" s="91">
        <v>345</v>
      </c>
      <c r="AD147" s="91">
        <f aca="true" t="shared" si="7" ref="AD147:AD152">AE147-AC147-AB147-AA147</f>
        <v>164.4867674858223</v>
      </c>
      <c r="AE147" s="207">
        <v>1098</v>
      </c>
      <c r="AF147" s="91">
        <v>227.9804313504303</v>
      </c>
      <c r="AG147" s="91">
        <v>404.8187940664207</v>
      </c>
      <c r="AH147" s="91">
        <v>343.82460997856566</v>
      </c>
      <c r="AI147" s="91">
        <v>307.58047638658854</v>
      </c>
      <c r="AJ147" s="207">
        <v>1279.347116430903</v>
      </c>
      <c r="AK147" s="91">
        <v>334</v>
      </c>
      <c r="AL147" s="91">
        <v>544</v>
      </c>
      <c r="AM147" s="91">
        <v>146</v>
      </c>
      <c r="AN147" s="91">
        <v>-100</v>
      </c>
      <c r="AO147" s="207">
        <v>855</v>
      </c>
      <c r="AP147" s="91">
        <v>109</v>
      </c>
      <c r="AQ147" s="91">
        <v>300</v>
      </c>
      <c r="AR147" s="91">
        <v>133</v>
      </c>
      <c r="AS147" s="91">
        <v>102</v>
      </c>
      <c r="AT147" s="231">
        <v>650</v>
      </c>
      <c r="AU147" s="91">
        <v>152</v>
      </c>
      <c r="AV147" s="91">
        <v>196</v>
      </c>
      <c r="AW147" s="91">
        <v>226</v>
      </c>
    </row>
    <row r="148" spans="1:49" ht="12.75">
      <c r="A148" s="186" t="s">
        <v>69</v>
      </c>
      <c r="B148" s="91">
        <v>-134.59826086956522</v>
      </c>
      <c r="C148" s="91">
        <v>-123.4736842105263</v>
      </c>
      <c r="D148" s="91">
        <v>-77.01271186440678</v>
      </c>
      <c r="E148" s="91">
        <v>-43.47222222222222</v>
      </c>
      <c r="F148" s="96">
        <v>-380.7225130890052</v>
      </c>
      <c r="G148" s="91">
        <v>-14.346264367816092</v>
      </c>
      <c r="H148" s="91">
        <v>21.080468454854554</v>
      </c>
      <c r="I148" s="91">
        <v>29.83553951062976</v>
      </c>
      <c r="J148" s="91">
        <v>10.187813021702839</v>
      </c>
      <c r="K148" s="96">
        <v>44.43798449612403</v>
      </c>
      <c r="L148" s="91">
        <v>2.9396209784045837</v>
      </c>
      <c r="M148" s="91">
        <v>-31.567028985507243</v>
      </c>
      <c r="N148" s="91">
        <v>78.9302728453876</v>
      </c>
      <c r="O148" s="91">
        <v>29.867398262459993</v>
      </c>
      <c r="P148" s="96">
        <v>82.23707664884135</v>
      </c>
      <c r="Q148" s="91">
        <v>111.65384615384616</v>
      </c>
      <c r="R148" s="91">
        <v>65.34639273769709</v>
      </c>
      <c r="S148" s="91">
        <v>69.975442043222</v>
      </c>
      <c r="T148" s="91">
        <v>106.82991047919957</v>
      </c>
      <c r="U148" s="96">
        <v>352.59131293188545</v>
      </c>
      <c r="V148" s="91">
        <v>171.14438502673795</v>
      </c>
      <c r="W148" s="91">
        <v>68.37115481593545</v>
      </c>
      <c r="X148" s="91">
        <v>57.067594433399606</v>
      </c>
      <c r="Y148" s="91">
        <v>1.019830028328613</v>
      </c>
      <c r="Z148" s="207">
        <v>286.73009514271405</v>
      </c>
      <c r="AA148" s="91">
        <v>416</v>
      </c>
      <c r="AB148" s="91">
        <v>51.990566037735846</v>
      </c>
      <c r="AC148" s="91">
        <v>33</v>
      </c>
      <c r="AD148" s="91">
        <f t="shared" si="7"/>
        <v>52.009433962264154</v>
      </c>
      <c r="AE148" s="207">
        <v>553</v>
      </c>
      <c r="AF148" s="91">
        <v>75.11085833496563</v>
      </c>
      <c r="AG148" s="91">
        <v>54.656535358820946</v>
      </c>
      <c r="AH148" s="91">
        <v>55.70696493335659</v>
      </c>
      <c r="AI148" s="91">
        <v>65.5898797871274</v>
      </c>
      <c r="AJ148" s="207">
        <v>251.27856365614798</v>
      </c>
      <c r="AK148" s="91">
        <v>77</v>
      </c>
      <c r="AL148" s="91">
        <v>68</v>
      </c>
      <c r="AM148" s="91">
        <v>67</v>
      </c>
      <c r="AN148" s="91">
        <v>69</v>
      </c>
      <c r="AO148" s="207">
        <v>282</v>
      </c>
      <c r="AP148" s="91">
        <v>91</v>
      </c>
      <c r="AQ148" s="91">
        <v>67</v>
      </c>
      <c r="AR148" s="91">
        <v>103</v>
      </c>
      <c r="AS148" s="91">
        <v>116</v>
      </c>
      <c r="AT148" s="231">
        <v>373</v>
      </c>
      <c r="AU148" s="91">
        <v>155</v>
      </c>
      <c r="AV148" s="91">
        <v>121</v>
      </c>
      <c r="AW148" s="91">
        <v>47</v>
      </c>
    </row>
    <row r="149" spans="1:49" ht="12.75">
      <c r="A149" s="186" t="s">
        <v>60</v>
      </c>
      <c r="B149" s="91">
        <v>21.87130434782609</v>
      </c>
      <c r="C149" s="91">
        <v>1.1986417657045845</v>
      </c>
      <c r="D149" s="91">
        <v>15.32132768361582</v>
      </c>
      <c r="E149" s="91">
        <v>16.203703703703702</v>
      </c>
      <c r="F149" s="96">
        <v>54.20593368237347</v>
      </c>
      <c r="G149" s="91">
        <v>9.13793103448276</v>
      </c>
      <c r="H149" s="91">
        <v>18.5304117869286</v>
      </c>
      <c r="I149" s="91">
        <v>22.57521058965102</v>
      </c>
      <c r="J149" s="91">
        <v>-3.8814691151919867</v>
      </c>
      <c r="K149" s="96">
        <v>47.081395348837205</v>
      </c>
      <c r="L149" s="91">
        <v>15.18289995592772</v>
      </c>
      <c r="M149" s="91">
        <v>28.817934782608695</v>
      </c>
      <c r="N149" s="91">
        <v>-6.595928973581637</v>
      </c>
      <c r="O149" s="91">
        <v>28.427069044352997</v>
      </c>
      <c r="P149" s="96">
        <v>64.62566844919786</v>
      </c>
      <c r="Q149" s="91">
        <v>31.519230769230766</v>
      </c>
      <c r="R149" s="91">
        <v>30.21978021978022</v>
      </c>
      <c r="S149" s="91">
        <v>33.781925343811395</v>
      </c>
      <c r="T149" s="91">
        <v>59.68404423380726</v>
      </c>
      <c r="U149" s="96">
        <v>153.46989141164858</v>
      </c>
      <c r="V149" s="91">
        <v>69.47058823529412</v>
      </c>
      <c r="W149" s="91">
        <v>37.428139183055976</v>
      </c>
      <c r="X149" s="91">
        <v>20.46222664015905</v>
      </c>
      <c r="Y149" s="91">
        <v>40.609065155807365</v>
      </c>
      <c r="Z149" s="207">
        <v>165.9038557836755</v>
      </c>
      <c r="AA149" s="91">
        <v>38.09546313799622</v>
      </c>
      <c r="AB149" s="91">
        <v>39</v>
      </c>
      <c r="AC149" s="91">
        <v>46</v>
      </c>
      <c r="AD149" s="91">
        <f t="shared" si="7"/>
        <v>75.90453686200378</v>
      </c>
      <c r="AE149" s="207">
        <v>199</v>
      </c>
      <c r="AF149" s="91">
        <v>89.43005010159555</v>
      </c>
      <c r="AG149" s="91">
        <v>92.7679202783047</v>
      </c>
      <c r="AH149" s="91">
        <v>91.10773702609602</v>
      </c>
      <c r="AI149" s="91">
        <v>53.2240576823434</v>
      </c>
      <c r="AJ149" s="207">
        <v>328.04134929270947</v>
      </c>
      <c r="AK149" s="91">
        <v>43</v>
      </c>
      <c r="AL149" s="91">
        <v>-52</v>
      </c>
      <c r="AM149" s="91">
        <v>28</v>
      </c>
      <c r="AN149" s="91">
        <v>43</v>
      </c>
      <c r="AO149" s="207">
        <v>71</v>
      </c>
      <c r="AP149" s="91">
        <v>5</v>
      </c>
      <c r="AQ149" s="91">
        <v>-22</v>
      </c>
      <c r="AR149" s="91">
        <v>32</v>
      </c>
      <c r="AS149" s="91">
        <v>3</v>
      </c>
      <c r="AT149" s="231">
        <v>15</v>
      </c>
      <c r="AU149" s="91">
        <v>11</v>
      </c>
      <c r="AV149" s="91">
        <v>28</v>
      </c>
      <c r="AW149" s="91">
        <v>49</v>
      </c>
    </row>
    <row r="150" spans="1:49" ht="12.75">
      <c r="A150" s="186" t="s">
        <v>195</v>
      </c>
      <c r="B150" s="91">
        <v>-5.158260869565218</v>
      </c>
      <c r="C150" s="91">
        <v>-14.580645161290322</v>
      </c>
      <c r="D150" s="91">
        <v>-22.02683615819209</v>
      </c>
      <c r="E150" s="91">
        <v>-26.88034188034188</v>
      </c>
      <c r="F150" s="96">
        <v>-68.28272251308901</v>
      </c>
      <c r="G150" s="91">
        <v>-15.431034482758623</v>
      </c>
      <c r="H150" s="91">
        <v>-21.22780506233472</v>
      </c>
      <c r="I150" s="91">
        <v>-28.387484957882066</v>
      </c>
      <c r="J150" s="91">
        <v>-49.32387312186978</v>
      </c>
      <c r="K150" s="96">
        <v>-111.66666666666667</v>
      </c>
      <c r="L150" s="91">
        <v>-12.661965623622741</v>
      </c>
      <c r="M150" s="91">
        <v>-44.55615942028985</v>
      </c>
      <c r="N150" s="91">
        <v>-29.57557384148982</v>
      </c>
      <c r="O150" s="91">
        <v>-30.15546410608139</v>
      </c>
      <c r="P150" s="96">
        <v>-116.46613190730838</v>
      </c>
      <c r="Q150" s="91">
        <v>-15.783653846153845</v>
      </c>
      <c r="R150" s="91">
        <v>-38.31342570473005</v>
      </c>
      <c r="S150" s="91">
        <v>-27.750491159135564</v>
      </c>
      <c r="T150" s="91">
        <v>-126.94049499736703</v>
      </c>
      <c r="U150" s="96">
        <v>-202.65547877591314</v>
      </c>
      <c r="V150" s="91">
        <v>-53.40106951871658</v>
      </c>
      <c r="W150" s="91">
        <v>-25.511850731215333</v>
      </c>
      <c r="X150" s="91">
        <v>-54.52783300198808</v>
      </c>
      <c r="Y150" s="91">
        <v>-29.230406043437206</v>
      </c>
      <c r="Z150" s="207">
        <v>-161.2769153730596</v>
      </c>
      <c r="AA150" s="91">
        <v>-44</v>
      </c>
      <c r="AB150" s="91">
        <v>-55.68867924528301</v>
      </c>
      <c r="AC150" s="91">
        <v>-34</v>
      </c>
      <c r="AD150" s="91">
        <f t="shared" si="7"/>
        <v>-36.31132075471699</v>
      </c>
      <c r="AE150" s="207">
        <v>-170</v>
      </c>
      <c r="AF150" s="91">
        <v>42.215137148102954</v>
      </c>
      <c r="AG150" s="91">
        <v>-34.81646814892021</v>
      </c>
      <c r="AH150" s="91">
        <v>61.70441345037842</v>
      </c>
      <c r="AI150" s="91">
        <v>134.73987803835814</v>
      </c>
      <c r="AJ150" s="207">
        <v>198.73231773667027</v>
      </c>
      <c r="AK150" s="91">
        <v>-38</v>
      </c>
      <c r="AL150" s="91">
        <v>-16</v>
      </c>
      <c r="AM150" s="91">
        <v>-74</v>
      </c>
      <c r="AN150" s="91">
        <v>-33</v>
      </c>
      <c r="AO150" s="207">
        <v>-159</v>
      </c>
      <c r="AP150" s="91">
        <v>50</v>
      </c>
      <c r="AQ150" s="91">
        <v>66</v>
      </c>
      <c r="AR150" s="91">
        <v>-29</v>
      </c>
      <c r="AS150" s="91">
        <v>-48</v>
      </c>
      <c r="AT150" s="231">
        <v>-30</v>
      </c>
      <c r="AU150" s="91">
        <v>-10</v>
      </c>
      <c r="AV150" s="91">
        <v>21</v>
      </c>
      <c r="AW150" s="91">
        <v>-57</v>
      </c>
    </row>
    <row r="151" spans="1:49" ht="14.25">
      <c r="A151" s="186" t="s">
        <v>331</v>
      </c>
      <c r="B151" s="91">
        <v>20.716521739130435</v>
      </c>
      <c r="C151" s="91">
        <v>-13.745331069609508</v>
      </c>
      <c r="D151" s="91">
        <v>-27.450564971751415</v>
      </c>
      <c r="E151" s="91">
        <v>26.463675213675213</v>
      </c>
      <c r="F151" s="96">
        <v>5.462478184991274</v>
      </c>
      <c r="G151" s="91">
        <v>12.737068965517242</v>
      </c>
      <c r="H151" s="91">
        <v>-13.388741972043825</v>
      </c>
      <c r="I151" s="91">
        <v>-21.556357801845166</v>
      </c>
      <c r="J151" s="91">
        <v>23.714524207011685</v>
      </c>
      <c r="K151" s="96">
        <v>1.2015503875968991</v>
      </c>
      <c r="L151" s="91">
        <v>14.764213309828119</v>
      </c>
      <c r="M151" s="91">
        <v>-24.393115942028984</v>
      </c>
      <c r="N151" s="91">
        <v>-13.083585967951494</v>
      </c>
      <c r="O151" s="91">
        <v>16.236854138088706</v>
      </c>
      <c r="P151" s="96">
        <v>-6.711229946524064</v>
      </c>
      <c r="Q151" s="91">
        <v>34.44230769230769</v>
      </c>
      <c r="R151" s="91">
        <v>-15.967510750119445</v>
      </c>
      <c r="S151" s="91">
        <v>-22.87819253438114</v>
      </c>
      <c r="T151" s="91">
        <v>25.660874144286467</v>
      </c>
      <c r="U151" s="96">
        <v>19.925962487660414</v>
      </c>
      <c r="V151" s="91">
        <v>54.99465240641711</v>
      </c>
      <c r="W151" s="91">
        <v>-22.985375693393845</v>
      </c>
      <c r="X151" s="91">
        <v>-54.47316103379722</v>
      </c>
      <c r="Y151" s="91">
        <v>-2.039660056657224</v>
      </c>
      <c r="Z151" s="207">
        <v>-28.372558838257387</v>
      </c>
      <c r="AA151" s="91">
        <v>67.7882797731569</v>
      </c>
      <c r="AB151" s="91">
        <v>5.169811320754717</v>
      </c>
      <c r="AC151" s="91">
        <v>1</v>
      </c>
      <c r="AD151" s="91">
        <f t="shared" si="7"/>
        <v>9.04190890608838</v>
      </c>
      <c r="AE151" s="207">
        <v>83</v>
      </c>
      <c r="AF151" s="91">
        <v>-7.377654641182425</v>
      </c>
      <c r="AG151" s="91">
        <v>-10.308149830807526</v>
      </c>
      <c r="AH151" s="91">
        <v>-3.143339714107895</v>
      </c>
      <c r="AI151" s="91">
        <v>14.452590415466148</v>
      </c>
      <c r="AJ151" s="207">
        <v>-7.480957562568008</v>
      </c>
      <c r="AK151" s="91">
        <v>-385</v>
      </c>
      <c r="AL151" s="91">
        <v>-1</v>
      </c>
      <c r="AM151" s="91">
        <v>37</v>
      </c>
      <c r="AN151" s="91">
        <v>22</v>
      </c>
      <c r="AO151" s="207">
        <v>-330</v>
      </c>
      <c r="AP151" s="91">
        <v>-28</v>
      </c>
      <c r="AQ151" s="91">
        <v>44</v>
      </c>
      <c r="AR151" s="91">
        <v>14</v>
      </c>
      <c r="AS151" s="91">
        <v>-2</v>
      </c>
      <c r="AT151" s="231">
        <v>27</v>
      </c>
      <c r="AU151" s="91">
        <v>-9</v>
      </c>
      <c r="AV151" s="91">
        <v>-2</v>
      </c>
      <c r="AW151" s="91">
        <v>7</v>
      </c>
    </row>
    <row r="152" spans="1:49" s="119" customFormat="1" ht="12.75">
      <c r="A152" s="188" t="s">
        <v>205</v>
      </c>
      <c r="B152" s="99">
        <v>71.7704347826087</v>
      </c>
      <c r="C152" s="99">
        <v>8.859083191850635</v>
      </c>
      <c r="D152" s="99">
        <v>39.099576271186436</v>
      </c>
      <c r="E152" s="99">
        <v>134.73290598290595</v>
      </c>
      <c r="F152" s="100">
        <v>251.82897033158818</v>
      </c>
      <c r="G152" s="99">
        <v>102.41379310344828</v>
      </c>
      <c r="H152" s="99">
        <v>172.738949754439</v>
      </c>
      <c r="I152" s="99">
        <v>133.75852386682712</v>
      </c>
      <c r="J152" s="99">
        <v>88.45993322203674</v>
      </c>
      <c r="K152" s="100">
        <v>499.13565891472865</v>
      </c>
      <c r="L152" s="99">
        <v>212.974878801234</v>
      </c>
      <c r="M152" s="99">
        <v>105.11322463768117</v>
      </c>
      <c r="N152" s="99">
        <v>228.5188393243828</v>
      </c>
      <c r="O152" s="99">
        <v>247.93324188385918</v>
      </c>
      <c r="P152" s="100">
        <v>795.548128342246</v>
      </c>
      <c r="Q152" s="99">
        <v>416.3942307692308</v>
      </c>
      <c r="R152" s="99">
        <v>347.190635451505</v>
      </c>
      <c r="S152" s="99">
        <v>522.5</v>
      </c>
      <c r="T152" s="99">
        <v>482.73828330700377</v>
      </c>
      <c r="U152" s="100">
        <v>1763.7216189536034</v>
      </c>
      <c r="V152" s="99">
        <v>638.0053475935829</v>
      </c>
      <c r="W152" s="99">
        <v>537.6752395360566</v>
      </c>
      <c r="X152" s="99">
        <v>478.9363817097416</v>
      </c>
      <c r="Y152" s="99">
        <v>498.80075542965056</v>
      </c>
      <c r="Z152" s="208">
        <v>2142.894341512269</v>
      </c>
      <c r="AA152" s="99">
        <v>884</v>
      </c>
      <c r="AB152" s="99">
        <v>635</v>
      </c>
      <c r="AC152" s="99">
        <v>588</v>
      </c>
      <c r="AD152" s="99">
        <f t="shared" si="7"/>
        <v>400</v>
      </c>
      <c r="AE152" s="208">
        <v>2507</v>
      </c>
      <c r="AF152" s="99">
        <v>566.8385492012771</v>
      </c>
      <c r="AG152" s="99">
        <v>670.7842586583514</v>
      </c>
      <c r="AH152" s="99">
        <v>735.5251215402365</v>
      </c>
      <c r="AI152" s="99">
        <v>736.732405510335</v>
      </c>
      <c r="AJ152" s="208">
        <v>2698.819368879216</v>
      </c>
      <c r="AK152" s="99">
        <v>587</v>
      </c>
      <c r="AL152" s="99">
        <v>778</v>
      </c>
      <c r="AM152" s="99">
        <v>480</v>
      </c>
      <c r="AN152" s="99">
        <v>257</v>
      </c>
      <c r="AO152" s="208">
        <v>2046</v>
      </c>
      <c r="AP152" s="99">
        <v>475</v>
      </c>
      <c r="AQ152" s="99">
        <v>588</v>
      </c>
      <c r="AR152" s="99">
        <v>400</v>
      </c>
      <c r="AS152" s="91">
        <v>342</v>
      </c>
      <c r="AT152" s="231">
        <v>1746</v>
      </c>
      <c r="AU152" s="99">
        <v>478</v>
      </c>
      <c r="AV152" s="99">
        <v>382</v>
      </c>
      <c r="AW152" s="99">
        <v>485</v>
      </c>
    </row>
    <row r="153" spans="1:49" s="119" customFormat="1" ht="12.75">
      <c r="A153" s="128"/>
      <c r="AU153" s="94"/>
      <c r="AV153" s="94"/>
      <c r="AW153" s="94"/>
    </row>
    <row r="154" spans="1:49" s="119" customFormat="1" ht="12.75">
      <c r="A154" s="134" t="s">
        <v>310</v>
      </c>
      <c r="B154" s="94"/>
      <c r="C154" s="94"/>
      <c r="D154" s="94"/>
      <c r="E154" s="94"/>
      <c r="F154" s="94"/>
      <c r="G154" s="94"/>
      <c r="H154" s="94"/>
      <c r="I154" s="94"/>
      <c r="J154" s="94"/>
      <c r="K154" s="94"/>
      <c r="L154" s="94"/>
      <c r="M154" s="94"/>
      <c r="N154" s="94"/>
      <c r="O154" s="94"/>
      <c r="P154" s="94"/>
      <c r="Q154" s="94"/>
      <c r="R154" s="94"/>
      <c r="S154" s="94"/>
      <c r="T154" s="94"/>
      <c r="U154" s="94"/>
      <c r="V154" s="94"/>
      <c r="W154" s="94"/>
      <c r="X154" s="94"/>
      <c r="Y154" s="94"/>
      <c r="Z154" s="94"/>
      <c r="AA154" s="94"/>
      <c r="AB154" s="94"/>
      <c r="AC154" s="94"/>
      <c r="AD154" s="94"/>
      <c r="AE154" s="94"/>
      <c r="AF154" s="94">
        <v>192.60863636363638</v>
      </c>
      <c r="AG154" s="94">
        <v>184.22316624895575</v>
      </c>
      <c r="AH154" s="94">
        <v>183.2445909090909</v>
      </c>
      <c r="AI154" s="94">
        <v>174.43239775910365</v>
      </c>
      <c r="AJ154" s="94">
        <v>183.8</v>
      </c>
      <c r="AQ154" s="138">
        <v>210.2</v>
      </c>
      <c r="AR154" s="138">
        <v>189.8</v>
      </c>
      <c r="AS154" s="138">
        <v>183.3</v>
      </c>
      <c r="AT154" s="138">
        <v>202.3</v>
      </c>
      <c r="AU154" s="138">
        <v>194.2</v>
      </c>
      <c r="AV154" s="138">
        <v>216.1</v>
      </c>
      <c r="AW154" s="138">
        <v>218.7</v>
      </c>
    </row>
    <row r="155" spans="1:36" s="119" customFormat="1" ht="12.75">
      <c r="A155" s="134"/>
      <c r="B155" s="94"/>
      <c r="C155" s="94"/>
      <c r="D155" s="94"/>
      <c r="E155" s="94"/>
      <c r="F155" s="94"/>
      <c r="G155" s="94"/>
      <c r="H155" s="94"/>
      <c r="I155" s="94"/>
      <c r="J155" s="94"/>
      <c r="K155" s="94"/>
      <c r="L155" s="94"/>
      <c r="M155" s="94"/>
      <c r="N155" s="94"/>
      <c r="O155" s="94"/>
      <c r="P155" s="94"/>
      <c r="Q155" s="94"/>
      <c r="R155" s="94"/>
      <c r="S155" s="94"/>
      <c r="T155" s="94"/>
      <c r="U155" s="94"/>
      <c r="V155" s="94"/>
      <c r="W155" s="94"/>
      <c r="X155" s="94"/>
      <c r="Y155" s="94"/>
      <c r="Z155" s="94"/>
      <c r="AA155" s="94"/>
      <c r="AB155" s="94"/>
      <c r="AC155" s="94"/>
      <c r="AD155" s="94"/>
      <c r="AE155" s="94"/>
      <c r="AF155" s="94"/>
      <c r="AG155" s="94"/>
      <c r="AH155" s="94"/>
      <c r="AI155" s="94"/>
      <c r="AJ155" s="94"/>
    </row>
    <row r="156" ht="12.75"/>
    <row r="157" spans="1:49" ht="12.75">
      <c r="A157" s="183" t="s">
        <v>418</v>
      </c>
      <c r="B157" s="93">
        <v>36981</v>
      </c>
      <c r="C157" s="93">
        <v>37072</v>
      </c>
      <c r="D157" s="93">
        <v>37164</v>
      </c>
      <c r="E157" s="93">
        <v>37256</v>
      </c>
      <c r="F157" s="93"/>
      <c r="G157" s="93">
        <v>37346</v>
      </c>
      <c r="H157" s="93">
        <v>37437</v>
      </c>
      <c r="I157" s="93">
        <v>37529</v>
      </c>
      <c r="J157" s="93">
        <v>37621</v>
      </c>
      <c r="K157" s="93"/>
      <c r="L157" s="93">
        <v>37711</v>
      </c>
      <c r="M157" s="93">
        <v>37802</v>
      </c>
      <c r="N157" s="93">
        <v>37894</v>
      </c>
      <c r="O157" s="93">
        <v>37986</v>
      </c>
      <c r="P157" s="93"/>
      <c r="Q157" s="93">
        <v>38077</v>
      </c>
      <c r="R157" s="93">
        <v>38168</v>
      </c>
      <c r="S157" s="93">
        <v>38260</v>
      </c>
      <c r="T157" s="93">
        <v>38352</v>
      </c>
      <c r="U157" s="93"/>
      <c r="V157" s="189">
        <v>38442</v>
      </c>
      <c r="W157" s="189">
        <v>38533</v>
      </c>
      <c r="X157" s="189">
        <v>38625</v>
      </c>
      <c r="Y157" s="189">
        <v>38717</v>
      </c>
      <c r="Z157" s="189"/>
      <c r="AA157" s="189">
        <v>38807</v>
      </c>
      <c r="AB157" s="189">
        <v>38898</v>
      </c>
      <c r="AC157" s="189">
        <v>38990</v>
      </c>
      <c r="AD157" s="189">
        <v>39082</v>
      </c>
      <c r="AE157" s="189"/>
      <c r="AF157" s="189">
        <v>39172</v>
      </c>
      <c r="AG157" s="189">
        <v>39263</v>
      </c>
      <c r="AH157" s="189">
        <v>39355</v>
      </c>
      <c r="AI157" s="190">
        <v>39447</v>
      </c>
      <c r="AJ157" s="190"/>
      <c r="AK157" s="190">
        <v>39538</v>
      </c>
      <c r="AL157" s="190">
        <v>39629</v>
      </c>
      <c r="AM157" s="190">
        <v>39721</v>
      </c>
      <c r="AN157" s="190">
        <v>39813</v>
      </c>
      <c r="AO157" s="191"/>
      <c r="AP157" s="190">
        <v>39903</v>
      </c>
      <c r="AQ157" s="190">
        <v>39994</v>
      </c>
      <c r="AR157" s="190">
        <v>40086</v>
      </c>
      <c r="AS157" s="190">
        <v>40178</v>
      </c>
      <c r="AT157" s="191"/>
      <c r="AU157" s="190">
        <v>40268</v>
      </c>
      <c r="AV157" s="190">
        <v>40359</v>
      </c>
      <c r="AW157" s="190">
        <v>40451</v>
      </c>
    </row>
    <row r="158" spans="1:49" ht="12.75">
      <c r="A158" s="128"/>
      <c r="B158" s="132"/>
      <c r="C158" s="132"/>
      <c r="D158" s="132"/>
      <c r="E158" s="132"/>
      <c r="F158" s="132"/>
      <c r="G158" s="132"/>
      <c r="H158" s="132"/>
      <c r="I158" s="132"/>
      <c r="J158" s="132"/>
      <c r="K158" s="132"/>
      <c r="L158" s="132"/>
      <c r="M158" s="132"/>
      <c r="N158" s="132"/>
      <c r="O158" s="132"/>
      <c r="P158" s="132"/>
      <c r="Q158" s="132"/>
      <c r="R158" s="132"/>
      <c r="S158" s="132"/>
      <c r="T158" s="132"/>
      <c r="U158" s="132"/>
      <c r="V158" s="132"/>
      <c r="W158" s="132"/>
      <c r="X158" s="132"/>
      <c r="Y158" s="132"/>
      <c r="Z158" s="132"/>
      <c r="AA158" s="132"/>
      <c r="AB158" s="132"/>
      <c r="AC158" s="132"/>
      <c r="AD158" s="132"/>
      <c r="AE158" s="132"/>
      <c r="AF158" s="132"/>
      <c r="AG158" s="132"/>
      <c r="AH158" s="132"/>
      <c r="AI158" s="132"/>
      <c r="AK158" s="132"/>
      <c r="AL158" s="132"/>
      <c r="AM158" s="132"/>
      <c r="AN158" s="132"/>
      <c r="AP158" s="132"/>
      <c r="AQ158" s="132"/>
      <c r="AR158" s="132"/>
      <c r="AS158" s="132"/>
      <c r="AU158" s="132"/>
      <c r="AV158" s="132"/>
      <c r="AW158" s="132"/>
    </row>
    <row r="159" spans="1:49" ht="12.75">
      <c r="A159" s="186" t="s">
        <v>192</v>
      </c>
      <c r="B159" s="91">
        <v>284.7787318361955</v>
      </c>
      <c r="C159" s="91">
        <v>290.97425191370917</v>
      </c>
      <c r="D159" s="91">
        <v>291.41841450408816</v>
      </c>
      <c r="E159" s="91">
        <v>275.89247311827955</v>
      </c>
      <c r="F159" s="109"/>
      <c r="G159" s="91">
        <v>266.72636103151865</v>
      </c>
      <c r="H159" s="91">
        <v>294.34130522902313</v>
      </c>
      <c r="I159" s="91">
        <v>280.9822150363783</v>
      </c>
      <c r="J159" s="91">
        <v>321.9849023090586</v>
      </c>
      <c r="K159" s="109"/>
      <c r="L159" s="91">
        <v>303.1409691629956</v>
      </c>
      <c r="M159" s="91">
        <v>418.90557939914163</v>
      </c>
      <c r="N159" s="91">
        <v>461.05407882676445</v>
      </c>
      <c r="O159" s="91">
        <v>486.95045695045695</v>
      </c>
      <c r="P159" s="109"/>
      <c r="Q159" s="91">
        <v>479.5827196858125</v>
      </c>
      <c r="R159" s="91">
        <v>451.80076628352487</v>
      </c>
      <c r="S159" s="91">
        <v>453.2718204488778</v>
      </c>
      <c r="T159" s="91">
        <v>515.3466444814198</v>
      </c>
      <c r="U159" s="109"/>
      <c r="V159" s="91">
        <v>501.8920335429769</v>
      </c>
      <c r="W159" s="91">
        <v>512.4169921875</v>
      </c>
      <c r="X159" s="91">
        <v>739.7591522157996</v>
      </c>
      <c r="Y159" s="91">
        <v>683.3848314606741</v>
      </c>
      <c r="Z159" s="109"/>
      <c r="AA159" s="91">
        <v>669.1240875912409</v>
      </c>
      <c r="AB159" s="91">
        <v>674.5130748422001</v>
      </c>
      <c r="AC159" s="91">
        <v>685</v>
      </c>
      <c r="AD159" s="91">
        <v>762</v>
      </c>
      <c r="AE159" s="109"/>
      <c r="AF159" s="91">
        <v>758</v>
      </c>
      <c r="AG159" s="91">
        <v>730</v>
      </c>
      <c r="AH159" s="91">
        <v>788</v>
      </c>
      <c r="AI159" s="91">
        <v>835</v>
      </c>
      <c r="AJ159" s="109"/>
      <c r="AK159" s="91">
        <v>921</v>
      </c>
      <c r="AL159" s="91">
        <v>1028</v>
      </c>
      <c r="AM159" s="91">
        <v>956</v>
      </c>
      <c r="AN159" s="91">
        <v>884</v>
      </c>
      <c r="AO159" s="109"/>
      <c r="AP159" s="91">
        <v>720</v>
      </c>
      <c r="AQ159" s="91">
        <v>3369</v>
      </c>
      <c r="AR159" s="91">
        <v>836</v>
      </c>
      <c r="AS159" s="91">
        <v>883</v>
      </c>
      <c r="AT159" s="109"/>
      <c r="AU159" s="91">
        <v>848</v>
      </c>
      <c r="AV159" s="91">
        <v>759</v>
      </c>
      <c r="AW159" s="91">
        <v>698</v>
      </c>
    </row>
    <row r="160" spans="1:49" ht="12.75">
      <c r="A160" s="186" t="s">
        <v>193</v>
      </c>
      <c r="B160" s="91">
        <v>705.224570673712</v>
      </c>
      <c r="C160" s="91">
        <v>744.8434237995825</v>
      </c>
      <c r="D160" s="91">
        <v>759.107714184145</v>
      </c>
      <c r="E160" s="91">
        <v>710.6989247311828</v>
      </c>
      <c r="F160" s="109"/>
      <c r="G160" s="91">
        <v>690.6554441260745</v>
      </c>
      <c r="H160" s="91">
        <v>743.599513579246</v>
      </c>
      <c r="I160" s="91">
        <v>730.7033144704931</v>
      </c>
      <c r="J160" s="91">
        <v>825.714920071048</v>
      </c>
      <c r="K160" s="109"/>
      <c r="L160" s="91">
        <v>792.4845814977973</v>
      </c>
      <c r="M160" s="91">
        <v>1593.7854077253219</v>
      </c>
      <c r="N160" s="91">
        <v>1643.0751604032998</v>
      </c>
      <c r="O160" s="91">
        <v>1918.2539682539682</v>
      </c>
      <c r="P160" s="109"/>
      <c r="Q160" s="91">
        <v>2111.246931762396</v>
      </c>
      <c r="R160" s="91">
        <v>2096.1685823754788</v>
      </c>
      <c r="S160" s="91">
        <v>2211.795511221945</v>
      </c>
      <c r="T160" s="91">
        <v>2579.778147531891</v>
      </c>
      <c r="U160" s="109"/>
      <c r="V160" s="91">
        <v>2441.4150943396226</v>
      </c>
      <c r="W160" s="91">
        <v>2436.2158203125</v>
      </c>
      <c r="X160" s="91">
        <v>2381.315028901734</v>
      </c>
      <c r="Y160" s="91">
        <v>2415.5149812734085</v>
      </c>
      <c r="Z160" s="109"/>
      <c r="AA160" s="91">
        <v>2362.750912408759</v>
      </c>
      <c r="AB160" s="91">
        <v>2368.728584310189</v>
      </c>
      <c r="AC160" s="91">
        <v>2444</v>
      </c>
      <c r="AD160" s="91">
        <v>2693</v>
      </c>
      <c r="AE160" s="109"/>
      <c r="AF160" s="91">
        <v>2858</v>
      </c>
      <c r="AG160" s="91">
        <v>2859</v>
      </c>
      <c r="AH160" s="91">
        <v>2948</v>
      </c>
      <c r="AI160" s="91">
        <v>3859</v>
      </c>
      <c r="AJ160" s="109"/>
      <c r="AK160" s="91">
        <v>4102</v>
      </c>
      <c r="AL160" s="91">
        <v>4454</v>
      </c>
      <c r="AM160" s="91">
        <v>3970</v>
      </c>
      <c r="AN160" s="91">
        <v>3986</v>
      </c>
      <c r="AO160" s="109"/>
      <c r="AP160" s="91">
        <v>3550</v>
      </c>
      <c r="AQ160" s="91">
        <v>5253</v>
      </c>
      <c r="AR160" s="91">
        <v>4078</v>
      </c>
      <c r="AS160" s="91">
        <v>3990</v>
      </c>
      <c r="AT160" s="109"/>
      <c r="AU160" s="91">
        <v>3668</v>
      </c>
      <c r="AV160" s="91">
        <v>3247</v>
      </c>
      <c r="AW160" s="91">
        <v>3117</v>
      </c>
    </row>
    <row r="161" spans="1:49" ht="12.75">
      <c r="A161" s="186" t="s">
        <v>194</v>
      </c>
      <c r="B161" s="91">
        <v>372.1036988110964</v>
      </c>
      <c r="C161" s="91">
        <v>370.46624913013227</v>
      </c>
      <c r="D161" s="91">
        <v>371.71347316032706</v>
      </c>
      <c r="E161" s="91">
        <v>371.0537634408602</v>
      </c>
      <c r="F161" s="109"/>
      <c r="G161" s="91">
        <v>364.724212034384</v>
      </c>
      <c r="H161" s="91">
        <v>408.7515200648561</v>
      </c>
      <c r="I161" s="91">
        <v>405.5658852061439</v>
      </c>
      <c r="J161" s="91">
        <v>448.2815275310835</v>
      </c>
      <c r="K161" s="109"/>
      <c r="L161" s="91">
        <v>502.3832599118943</v>
      </c>
      <c r="M161" s="91">
        <v>488.2618025751073</v>
      </c>
      <c r="N161" s="91">
        <v>457.9880843263062</v>
      </c>
      <c r="O161" s="91">
        <v>505.29100529100526</v>
      </c>
      <c r="P161" s="109"/>
      <c r="Q161" s="91">
        <v>505.86647029946</v>
      </c>
      <c r="R161" s="91">
        <v>493.9655172413793</v>
      </c>
      <c r="S161" s="91">
        <v>520.7730673316709</v>
      </c>
      <c r="T161" s="91">
        <v>621.7138103161398</v>
      </c>
      <c r="U161" s="109"/>
      <c r="V161" s="91">
        <v>602.9035639412998</v>
      </c>
      <c r="W161" s="91">
        <v>574.27734375</v>
      </c>
      <c r="X161" s="91">
        <v>581.3680154142583</v>
      </c>
      <c r="Y161" s="91">
        <v>900.4868913857678</v>
      </c>
      <c r="Z161" s="109"/>
      <c r="AA161" s="91">
        <v>337.4954379562044</v>
      </c>
      <c r="AB161" s="91">
        <v>342.68710550045085</v>
      </c>
      <c r="AC161" s="91">
        <v>356</v>
      </c>
      <c r="AD161" s="91">
        <v>1004</v>
      </c>
      <c r="AE161" s="109"/>
      <c r="AF161" s="91">
        <v>420</v>
      </c>
      <c r="AG161" s="91">
        <v>428</v>
      </c>
      <c r="AH161" s="91">
        <v>478</v>
      </c>
      <c r="AI161" s="91">
        <v>583</v>
      </c>
      <c r="AJ161" s="109"/>
      <c r="AK161" s="91">
        <v>722</v>
      </c>
      <c r="AL161" s="91">
        <v>1021</v>
      </c>
      <c r="AM161" s="91">
        <v>1125</v>
      </c>
      <c r="AN161" s="91">
        <v>1234</v>
      </c>
      <c r="AO161" s="109"/>
      <c r="AP161" s="91">
        <v>1109</v>
      </c>
      <c r="AQ161" s="91">
        <v>1366</v>
      </c>
      <c r="AR161" s="91">
        <v>1472</v>
      </c>
      <c r="AS161" s="91">
        <v>1553</v>
      </c>
      <c r="AT161" s="109"/>
      <c r="AU161" s="91">
        <v>1608</v>
      </c>
      <c r="AV161" s="91">
        <v>1757</v>
      </c>
      <c r="AW161" s="91">
        <v>1807</v>
      </c>
    </row>
    <row r="162" spans="1:49" ht="12.75">
      <c r="A162" s="186" t="s">
        <v>60</v>
      </c>
      <c r="B162" s="91">
        <v>310.15852047556143</v>
      </c>
      <c r="C162" s="91">
        <v>303.46207376478776</v>
      </c>
      <c r="D162" s="91">
        <v>308.8517596871667</v>
      </c>
      <c r="E162" s="91">
        <v>309.15770609319</v>
      </c>
      <c r="F162" s="109"/>
      <c r="G162" s="91">
        <v>275.8452722063037</v>
      </c>
      <c r="H162" s="91">
        <v>338.6461289014998</v>
      </c>
      <c r="I162" s="91">
        <v>317.70008084074374</v>
      </c>
      <c r="J162" s="91">
        <v>330.11101243339255</v>
      </c>
      <c r="K162" s="109"/>
      <c r="L162" s="91">
        <v>402.18502202643174</v>
      </c>
      <c r="M162" s="91">
        <v>605.7210300429184</v>
      </c>
      <c r="N162" s="91">
        <v>721.5627864344639</v>
      </c>
      <c r="O162" s="91">
        <v>850.00481000481</v>
      </c>
      <c r="P162" s="109"/>
      <c r="Q162" s="91">
        <v>815.4099165439372</v>
      </c>
      <c r="R162" s="91">
        <v>896.7816091954022</v>
      </c>
      <c r="S162" s="91">
        <v>963.2568578553615</v>
      </c>
      <c r="T162" s="91">
        <v>1073.4220743205767</v>
      </c>
      <c r="U162" s="109"/>
      <c r="V162" s="91">
        <v>993.1551362683438</v>
      </c>
      <c r="W162" s="91">
        <v>905.3271484375</v>
      </c>
      <c r="X162" s="91">
        <v>964.8603082851638</v>
      </c>
      <c r="Y162" s="91">
        <v>945.8426966292135</v>
      </c>
      <c r="Z162" s="109"/>
      <c r="AA162" s="91">
        <v>923.7728102189782</v>
      </c>
      <c r="AB162" s="91">
        <v>909.7385031559963</v>
      </c>
      <c r="AC162" s="91">
        <v>918</v>
      </c>
      <c r="AD162" s="91">
        <v>1054</v>
      </c>
      <c r="AE162" s="109"/>
      <c r="AF162" s="91">
        <v>1037</v>
      </c>
      <c r="AG162" s="91">
        <v>1032</v>
      </c>
      <c r="AH162" s="91">
        <v>1058</v>
      </c>
      <c r="AI162" s="91">
        <v>1079</v>
      </c>
      <c r="AJ162" s="109"/>
      <c r="AK162" s="91">
        <v>1126</v>
      </c>
      <c r="AL162" s="91">
        <v>1214</v>
      </c>
      <c r="AM162" s="91">
        <v>1065</v>
      </c>
      <c r="AN162" s="91">
        <v>972</v>
      </c>
      <c r="AO162" s="109"/>
      <c r="AP162" s="91">
        <v>808</v>
      </c>
      <c r="AQ162" s="91">
        <v>953</v>
      </c>
      <c r="AR162" s="91">
        <v>994</v>
      </c>
      <c r="AS162" s="91">
        <v>972</v>
      </c>
      <c r="AT162" s="109"/>
      <c r="AU162" s="91">
        <v>906</v>
      </c>
      <c r="AV162" s="91">
        <v>780</v>
      </c>
      <c r="AW162" s="91">
        <v>760</v>
      </c>
    </row>
    <row r="163" spans="1:49" ht="12.75">
      <c r="A163" s="186" t="s">
        <v>195</v>
      </c>
      <c r="B163" s="91">
        <v>82.64531043593131</v>
      </c>
      <c r="C163" s="91">
        <v>83.89352818371609</v>
      </c>
      <c r="D163" s="91">
        <v>87.65375044436544</v>
      </c>
      <c r="E163" s="91">
        <v>85.1326164874552</v>
      </c>
      <c r="F163" s="109"/>
      <c r="G163" s="91">
        <v>108.64255014326648</v>
      </c>
      <c r="H163" s="91">
        <v>93.60762059181192</v>
      </c>
      <c r="I163" s="91">
        <v>113.36297493936944</v>
      </c>
      <c r="J163" s="91">
        <v>173.10390763765542</v>
      </c>
      <c r="K163" s="109"/>
      <c r="L163" s="91">
        <v>125.60352422907489</v>
      </c>
      <c r="M163" s="91">
        <v>271.6523605150215</v>
      </c>
      <c r="N163" s="91">
        <v>331.4298808432631</v>
      </c>
      <c r="O163" s="91">
        <v>356.6281866281866</v>
      </c>
      <c r="P163" s="109"/>
      <c r="Q163" s="91">
        <v>277.94305351006386</v>
      </c>
      <c r="R163" s="91">
        <v>270</v>
      </c>
      <c r="S163" s="91">
        <v>276.33915211970077</v>
      </c>
      <c r="T163" s="91">
        <v>340.46034387132556</v>
      </c>
      <c r="U163" s="109"/>
      <c r="V163" s="91">
        <v>320.50314465408803</v>
      </c>
      <c r="W163" s="91">
        <v>328.798828125</v>
      </c>
      <c r="X163" s="91">
        <v>267.71194605009634</v>
      </c>
      <c r="Y163" s="91">
        <v>264.2883895131086</v>
      </c>
      <c r="Z163" s="109"/>
      <c r="AA163" s="91">
        <v>265.92153284671537</v>
      </c>
      <c r="AB163" s="91">
        <v>259.8647430117223</v>
      </c>
      <c r="AC163" s="91">
        <v>276</v>
      </c>
      <c r="AD163" s="91">
        <v>295</v>
      </c>
      <c r="AE163" s="109"/>
      <c r="AF163" s="91">
        <v>346</v>
      </c>
      <c r="AG163" s="91">
        <v>344</v>
      </c>
      <c r="AH163" s="91">
        <v>374</v>
      </c>
      <c r="AI163" s="91">
        <v>444</v>
      </c>
      <c r="AJ163" s="109"/>
      <c r="AK163" s="91">
        <v>481</v>
      </c>
      <c r="AL163" s="91">
        <v>524</v>
      </c>
      <c r="AM163" s="91">
        <v>465</v>
      </c>
      <c r="AN163" s="91">
        <v>459</v>
      </c>
      <c r="AO163" s="109"/>
      <c r="AP163" s="91">
        <v>378</v>
      </c>
      <c r="AQ163" s="91">
        <v>576</v>
      </c>
      <c r="AR163" s="91">
        <v>435</v>
      </c>
      <c r="AS163" s="91">
        <v>394</v>
      </c>
      <c r="AT163" s="109"/>
      <c r="AU163" s="91">
        <v>365</v>
      </c>
      <c r="AV163" s="91">
        <v>310</v>
      </c>
      <c r="AW163" s="91">
        <v>301</v>
      </c>
    </row>
    <row r="164" spans="1:49" ht="12.75">
      <c r="A164" s="186" t="s">
        <v>495</v>
      </c>
      <c r="B164" s="91"/>
      <c r="C164" s="91"/>
      <c r="D164" s="91"/>
      <c r="E164" s="91"/>
      <c r="F164" s="109"/>
      <c r="G164" s="91"/>
      <c r="H164" s="91"/>
      <c r="I164" s="91"/>
      <c r="J164" s="91"/>
      <c r="K164" s="109"/>
      <c r="L164" s="91"/>
      <c r="M164" s="91"/>
      <c r="N164" s="91"/>
      <c r="O164" s="91"/>
      <c r="P164" s="109"/>
      <c r="Q164" s="91"/>
      <c r="R164" s="91"/>
      <c r="S164" s="91"/>
      <c r="T164" s="91"/>
      <c r="U164" s="109"/>
      <c r="V164" s="91"/>
      <c r="W164" s="91"/>
      <c r="X164" s="91"/>
      <c r="Y164" s="91"/>
      <c r="Z164" s="109"/>
      <c r="AA164" s="91"/>
      <c r="AB164" s="91"/>
      <c r="AC164" s="91"/>
      <c r="AD164" s="91"/>
      <c r="AE164" s="109"/>
      <c r="AF164" s="91"/>
      <c r="AG164" s="91"/>
      <c r="AH164" s="91"/>
      <c r="AI164" s="91"/>
      <c r="AJ164" s="109"/>
      <c r="AK164" s="91"/>
      <c r="AL164" s="91"/>
      <c r="AM164" s="91"/>
      <c r="AN164" s="91"/>
      <c r="AO164" s="109"/>
      <c r="AP164" s="91"/>
      <c r="AQ164" s="91"/>
      <c r="AR164" s="91"/>
      <c r="AS164" s="91"/>
      <c r="AT164" s="109"/>
      <c r="AU164" s="91"/>
      <c r="AV164" s="91">
        <v>-284</v>
      </c>
      <c r="AW164" s="91">
        <v>-279</v>
      </c>
    </row>
    <row r="165" spans="1:49" s="119" customFormat="1" ht="12.75">
      <c r="A165" s="188" t="s">
        <v>205</v>
      </c>
      <c r="B165" s="99">
        <v>1754.9108322324967</v>
      </c>
      <c r="C165" s="99">
        <v>1793.639526791928</v>
      </c>
      <c r="D165" s="99">
        <v>1818.7451119800926</v>
      </c>
      <c r="E165" s="99">
        <v>1751.9354838709678</v>
      </c>
      <c r="F165" s="111"/>
      <c r="G165" s="99">
        <v>1706.5938395415474</v>
      </c>
      <c r="H165" s="99">
        <v>1878.946088366437</v>
      </c>
      <c r="I165" s="99">
        <v>1848.3144704931285</v>
      </c>
      <c r="J165" s="99">
        <v>2099.196269982238</v>
      </c>
      <c r="K165" s="111"/>
      <c r="L165" s="99">
        <v>2125.797356828194</v>
      </c>
      <c r="M165" s="99">
        <v>3378.3261802575103</v>
      </c>
      <c r="N165" s="99">
        <v>3615.1099908340975</v>
      </c>
      <c r="O165" s="99">
        <v>4117.128427128428</v>
      </c>
      <c r="P165" s="111"/>
      <c r="Q165" s="99">
        <v>4190.049091801669</v>
      </c>
      <c r="R165" s="99">
        <v>4208.716475095785</v>
      </c>
      <c r="S165" s="99">
        <v>4425.436408977556</v>
      </c>
      <c r="T165" s="99">
        <v>5130.721020521353</v>
      </c>
      <c r="U165" s="111"/>
      <c r="V165" s="99">
        <v>4859.868972746332</v>
      </c>
      <c r="W165" s="99">
        <v>4757.0361328125</v>
      </c>
      <c r="X165" s="99">
        <v>4935.014450867052</v>
      </c>
      <c r="Y165" s="99">
        <v>5209.517790262173</v>
      </c>
      <c r="Z165" s="111"/>
      <c r="AA165" s="99">
        <v>4559.064781021898</v>
      </c>
      <c r="AB165" s="99">
        <v>4555.532010820559</v>
      </c>
      <c r="AC165" s="99">
        <v>4678</v>
      </c>
      <c r="AD165" s="99">
        <v>5808</v>
      </c>
      <c r="AE165" s="111"/>
      <c r="AF165" s="99">
        <v>5419</v>
      </c>
      <c r="AG165" s="99">
        <v>5393</v>
      </c>
      <c r="AH165" s="99">
        <v>5646</v>
      </c>
      <c r="AI165" s="99">
        <v>6800</v>
      </c>
      <c r="AJ165" s="111"/>
      <c r="AK165" s="99">
        <v>7352</v>
      </c>
      <c r="AL165" s="99">
        <v>8241</v>
      </c>
      <c r="AM165" s="99">
        <v>7581</v>
      </c>
      <c r="AN165" s="99">
        <v>7535</v>
      </c>
      <c r="AO165" s="111"/>
      <c r="AP165" s="99">
        <v>6565</v>
      </c>
      <c r="AQ165" s="99">
        <v>11517</v>
      </c>
      <c r="AR165" s="99">
        <v>7815</v>
      </c>
      <c r="AS165" s="91">
        <v>7792</v>
      </c>
      <c r="AT165" s="111"/>
      <c r="AU165" s="99">
        <v>7395</v>
      </c>
      <c r="AV165" s="99">
        <v>6569</v>
      </c>
      <c r="AW165" s="99">
        <v>6404</v>
      </c>
    </row>
    <row r="166" spans="1:49" s="119" customFormat="1" ht="12.75">
      <c r="A166" s="128"/>
      <c r="AU166" s="94"/>
      <c r="AV166" s="94"/>
      <c r="AW166" s="94"/>
    </row>
    <row r="167" spans="1:49" ht="12.75">
      <c r="A167" s="134" t="s">
        <v>313</v>
      </c>
      <c r="AF167" s="94">
        <v>186.1</v>
      </c>
      <c r="AG167" s="94">
        <v>182.7</v>
      </c>
      <c r="AH167" s="94">
        <v>176.8</v>
      </c>
      <c r="AI167" s="94">
        <v>172.6</v>
      </c>
      <c r="AK167" s="94">
        <v>163.9</v>
      </c>
      <c r="AS167" s="138">
        <v>188.1</v>
      </c>
      <c r="AU167" s="138">
        <v>198</v>
      </c>
      <c r="AV167" s="138">
        <v>234.5</v>
      </c>
      <c r="AW167" s="138">
        <v>203.43</v>
      </c>
    </row>
    <row r="168" ht="116.25">
      <c r="A168" s="133" t="s">
        <v>332</v>
      </c>
    </row>
    <row r="169" ht="129">
      <c r="A169" s="133" t="s">
        <v>333</v>
      </c>
    </row>
    <row r="170" ht="12.75"/>
    <row r="171" ht="12.75"/>
  </sheetData>
  <printOptions/>
  <pageMargins left="0.75" right="0.75" top="1" bottom="1" header="0.5" footer="0.5"/>
  <pageSetup fitToHeight="1" fitToWidth="1" horizontalDpi="300" verticalDpi="300" orientation="landscape" paperSize="9" r:id="rId1"/>
</worksheet>
</file>

<file path=xl/worksheets/sheet17.xml><?xml version="1.0" encoding="utf-8"?>
<worksheet xmlns="http://schemas.openxmlformats.org/spreadsheetml/2006/main" xmlns:r="http://schemas.openxmlformats.org/officeDocument/2006/relationships">
  <dimension ref="A1:AW47"/>
  <sheetViews>
    <sheetView showGridLines="0" workbookViewId="0" topLeftCell="A1">
      <pane xSplit="1" ySplit="1" topLeftCell="AP2" activePane="bottomRight" state="frozen"/>
      <selection pane="topLeft" activeCell="A1" sqref="A1"/>
      <selection pane="topRight" activeCell="B1" sqref="B1"/>
      <selection pane="bottomLeft" activeCell="A2" sqref="A2"/>
      <selection pane="bottomRight" activeCell="AY44" sqref="AY44"/>
    </sheetView>
  </sheetViews>
  <sheetFormatPr defaultColWidth="9.140625" defaultRowHeight="12.75" zeroHeight="1"/>
  <cols>
    <col min="1" max="1" width="47.28125" style="0" customWidth="1"/>
    <col min="52" max="16384" width="0" style="0" hidden="1" customWidth="1"/>
  </cols>
  <sheetData>
    <row r="1" spans="1:49" s="94" customFormat="1" ht="14.25" customHeight="1">
      <c r="A1" s="92" t="s">
        <v>397</v>
      </c>
      <c r="B1" s="93" t="s">
        <v>0</v>
      </c>
      <c r="C1" s="93" t="s">
        <v>1</v>
      </c>
      <c r="D1" s="93" t="s">
        <v>2</v>
      </c>
      <c r="E1" s="93" t="s">
        <v>3</v>
      </c>
      <c r="F1" s="93" t="s">
        <v>4</v>
      </c>
      <c r="G1" s="93" t="s">
        <v>10</v>
      </c>
      <c r="H1" s="93" t="s">
        <v>11</v>
      </c>
      <c r="I1" s="93" t="s">
        <v>12</v>
      </c>
      <c r="J1" s="93" t="s">
        <v>13</v>
      </c>
      <c r="K1" s="93" t="s">
        <v>14</v>
      </c>
      <c r="L1" s="93" t="s">
        <v>15</v>
      </c>
      <c r="M1" s="93" t="s">
        <v>16</v>
      </c>
      <c r="N1" s="93" t="s">
        <v>17</v>
      </c>
      <c r="O1" s="93" t="s">
        <v>18</v>
      </c>
      <c r="P1" s="93" t="s">
        <v>19</v>
      </c>
      <c r="Q1" s="93" t="s">
        <v>20</v>
      </c>
      <c r="R1" s="93" t="s">
        <v>21</v>
      </c>
      <c r="S1" s="93" t="s">
        <v>22</v>
      </c>
      <c r="T1" s="93" t="s">
        <v>23</v>
      </c>
      <c r="U1" s="93" t="s">
        <v>24</v>
      </c>
      <c r="V1" s="93" t="s">
        <v>25</v>
      </c>
      <c r="W1" s="93" t="s">
        <v>26</v>
      </c>
      <c r="X1" s="93" t="s">
        <v>27</v>
      </c>
      <c r="Y1" s="93" t="s">
        <v>28</v>
      </c>
      <c r="Z1" s="93" t="s">
        <v>29</v>
      </c>
      <c r="AA1" s="93" t="s">
        <v>30</v>
      </c>
      <c r="AB1" s="93" t="s">
        <v>31</v>
      </c>
      <c r="AC1" s="93" t="s">
        <v>32</v>
      </c>
      <c r="AD1" s="93" t="s">
        <v>275</v>
      </c>
      <c r="AE1" s="93" t="s">
        <v>276</v>
      </c>
      <c r="AF1" s="93" t="s">
        <v>278</v>
      </c>
      <c r="AG1" s="93" t="s">
        <v>280</v>
      </c>
      <c r="AH1" s="93" t="s">
        <v>287</v>
      </c>
      <c r="AI1" s="123" t="s">
        <v>289</v>
      </c>
      <c r="AJ1" s="123" t="s">
        <v>290</v>
      </c>
      <c r="AK1" s="123" t="s">
        <v>299</v>
      </c>
      <c r="AL1" s="123" t="s">
        <v>300</v>
      </c>
      <c r="AM1" s="123" t="s">
        <v>301</v>
      </c>
      <c r="AN1" s="123" t="s">
        <v>302</v>
      </c>
      <c r="AO1" s="123" t="s">
        <v>303</v>
      </c>
      <c r="AP1" s="123" t="s">
        <v>341</v>
      </c>
      <c r="AQ1" s="123" t="s">
        <v>342</v>
      </c>
      <c r="AR1" s="123" t="s">
        <v>343</v>
      </c>
      <c r="AS1" s="123" t="s">
        <v>344</v>
      </c>
      <c r="AT1" s="123" t="s">
        <v>345</v>
      </c>
      <c r="AU1" s="123" t="s">
        <v>491</v>
      </c>
      <c r="AV1" s="123" t="s">
        <v>494</v>
      </c>
      <c r="AW1" s="123" t="s">
        <v>496</v>
      </c>
    </row>
    <row r="2" spans="1:49" s="94" customFormat="1" ht="12.75">
      <c r="A2" s="128" t="s">
        <v>390</v>
      </c>
      <c r="B2" s="129"/>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30"/>
      <c r="AJ2" s="130"/>
      <c r="AK2" s="130"/>
      <c r="AL2" s="130"/>
      <c r="AM2" s="130"/>
      <c r="AN2" s="130"/>
      <c r="AO2" s="130"/>
      <c r="AP2" s="130"/>
      <c r="AQ2" s="130"/>
      <c r="AR2" s="130"/>
      <c r="AS2" s="130"/>
      <c r="AT2" s="130"/>
      <c r="AU2" s="130"/>
      <c r="AV2" s="130"/>
      <c r="AW2" s="130"/>
    </row>
    <row r="3" spans="1:49" s="94" customFormat="1" ht="12.75">
      <c r="A3" s="127" t="s">
        <v>192</v>
      </c>
      <c r="B3" s="91"/>
      <c r="C3" s="91"/>
      <c r="D3" s="91"/>
      <c r="E3" s="91"/>
      <c r="F3" s="96"/>
      <c r="G3" s="91"/>
      <c r="H3" s="91"/>
      <c r="I3" s="91"/>
      <c r="J3" s="91"/>
      <c r="K3" s="96"/>
      <c r="L3" s="91"/>
      <c r="M3" s="91"/>
      <c r="N3" s="91"/>
      <c r="O3" s="91"/>
      <c r="P3" s="96"/>
      <c r="Q3" s="91"/>
      <c r="R3" s="91"/>
      <c r="S3" s="91"/>
      <c r="T3" s="91"/>
      <c r="U3" s="96"/>
      <c r="V3" s="91"/>
      <c r="W3" s="91"/>
      <c r="X3" s="91"/>
      <c r="Y3" s="91"/>
      <c r="Z3" s="96"/>
      <c r="AA3" s="91">
        <f aca="true" t="shared" si="0" ref="AA3:AA8">AE3-AD3-AC3-AB3</f>
        <v>36690</v>
      </c>
      <c r="AB3" s="91">
        <v>32474</v>
      </c>
      <c r="AC3" s="91">
        <v>34893</v>
      </c>
      <c r="AD3" s="91">
        <f>15600+783</f>
        <v>16383</v>
      </c>
      <c r="AE3" s="96">
        <v>120440</v>
      </c>
      <c r="AF3" s="91">
        <v>17048</v>
      </c>
      <c r="AG3" s="91">
        <v>23538</v>
      </c>
      <c r="AH3" s="91">
        <f aca="true" t="shared" si="1" ref="AH3:AH8">AJ3-AI3-AG3-AF3</f>
        <v>20135</v>
      </c>
      <c r="AI3" s="91">
        <v>18143</v>
      </c>
      <c r="AJ3" s="96">
        <v>78864</v>
      </c>
      <c r="AK3" s="91">
        <v>23876</v>
      </c>
      <c r="AL3" s="91">
        <v>30559</v>
      </c>
      <c r="AM3" s="91">
        <v>32906</v>
      </c>
      <c r="AN3" s="91">
        <v>38474</v>
      </c>
      <c r="AO3" s="96">
        <v>125815</v>
      </c>
      <c r="AP3" s="91">
        <v>46036</v>
      </c>
      <c r="AQ3" s="91">
        <v>15178</v>
      </c>
      <c r="AR3" s="91">
        <v>35117</v>
      </c>
      <c r="AS3" s="91">
        <v>47625</v>
      </c>
      <c r="AT3" s="96">
        <v>143956</v>
      </c>
      <c r="AU3" s="91">
        <v>52211</v>
      </c>
      <c r="AV3" s="91">
        <v>74143</v>
      </c>
      <c r="AW3" s="91">
        <v>81735</v>
      </c>
    </row>
    <row r="4" spans="1:49" s="94" customFormat="1" ht="12.75">
      <c r="A4" s="127" t="s">
        <v>193</v>
      </c>
      <c r="B4" s="91"/>
      <c r="C4" s="91"/>
      <c r="D4" s="91"/>
      <c r="E4" s="91"/>
      <c r="F4" s="96"/>
      <c r="G4" s="91"/>
      <c r="H4" s="91"/>
      <c r="I4" s="91"/>
      <c r="J4" s="91"/>
      <c r="K4" s="96"/>
      <c r="L4" s="91"/>
      <c r="M4" s="91"/>
      <c r="N4" s="91"/>
      <c r="O4" s="91"/>
      <c r="P4" s="96"/>
      <c r="Q4" s="91"/>
      <c r="R4" s="91"/>
      <c r="S4" s="91"/>
      <c r="T4" s="91"/>
      <c r="U4" s="96"/>
      <c r="V4" s="91"/>
      <c r="W4" s="91"/>
      <c r="X4" s="91"/>
      <c r="Y4" s="91"/>
      <c r="Z4" s="96"/>
      <c r="AA4" s="91">
        <f t="shared" si="0"/>
        <v>19352</v>
      </c>
      <c r="AB4" s="91">
        <v>69079</v>
      </c>
      <c r="AC4" s="91">
        <v>58697</v>
      </c>
      <c r="AD4" s="91">
        <f>19459+2441</f>
        <v>21900</v>
      </c>
      <c r="AE4" s="96">
        <v>169028</v>
      </c>
      <c r="AF4" s="91">
        <v>28352</v>
      </c>
      <c r="AG4" s="91">
        <v>58530</v>
      </c>
      <c r="AH4" s="91">
        <f t="shared" si="1"/>
        <v>47220</v>
      </c>
      <c r="AI4" s="91">
        <v>37833</v>
      </c>
      <c r="AJ4" s="96">
        <v>171935</v>
      </c>
      <c r="AK4" s="91">
        <v>40149</v>
      </c>
      <c r="AL4" s="91">
        <v>68957</v>
      </c>
      <c r="AM4" s="91">
        <v>4539</v>
      </c>
      <c r="AN4" s="91">
        <v>-45677</v>
      </c>
      <c r="AO4" s="96">
        <v>67968</v>
      </c>
      <c r="AP4" s="91">
        <v>4676</v>
      </c>
      <c r="AQ4" s="91">
        <v>41289</v>
      </c>
      <c r="AR4" s="91">
        <v>-1658</v>
      </c>
      <c r="AS4" s="91">
        <v>-18293</v>
      </c>
      <c r="AT4" s="96">
        <v>26014</v>
      </c>
      <c r="AU4" s="91">
        <v>-2807.886748</v>
      </c>
      <c r="AV4" s="91">
        <v>20824</v>
      </c>
      <c r="AW4" s="91">
        <v>38461</v>
      </c>
    </row>
    <row r="5" spans="1:49" s="94" customFormat="1" ht="12.75">
      <c r="A5" s="127" t="s">
        <v>471</v>
      </c>
      <c r="B5" s="91"/>
      <c r="C5" s="91"/>
      <c r="D5" s="91"/>
      <c r="E5" s="91"/>
      <c r="F5" s="96"/>
      <c r="G5" s="91"/>
      <c r="H5" s="91"/>
      <c r="I5" s="91"/>
      <c r="J5" s="91"/>
      <c r="K5" s="96"/>
      <c r="L5" s="91"/>
      <c r="M5" s="91"/>
      <c r="N5" s="91"/>
      <c r="O5" s="91"/>
      <c r="P5" s="96"/>
      <c r="Q5" s="91"/>
      <c r="R5" s="91"/>
      <c r="S5" s="91"/>
      <c r="T5" s="91"/>
      <c r="U5" s="96"/>
      <c r="V5" s="91"/>
      <c r="W5" s="91"/>
      <c r="X5" s="91"/>
      <c r="Y5" s="91"/>
      <c r="Z5" s="96"/>
      <c r="AA5" s="91">
        <f t="shared" si="0"/>
        <v>11330</v>
      </c>
      <c r="AB5" s="91">
        <v>9684</v>
      </c>
      <c r="AC5" s="91">
        <v>5467</v>
      </c>
      <c r="AD5" s="91">
        <f>9388+302</f>
        <v>9690</v>
      </c>
      <c r="AE5" s="96">
        <v>36171</v>
      </c>
      <c r="AF5" s="91">
        <v>12816</v>
      </c>
      <c r="AG5" s="91">
        <v>8320</v>
      </c>
      <c r="AH5" s="91">
        <f t="shared" si="1"/>
        <v>8397</v>
      </c>
      <c r="AI5" s="91">
        <v>9210</v>
      </c>
      <c r="AJ5" s="96">
        <v>38743</v>
      </c>
      <c r="AK5" s="91">
        <v>11253</v>
      </c>
      <c r="AL5" s="91">
        <v>9503</v>
      </c>
      <c r="AM5" s="91">
        <v>8430</v>
      </c>
      <c r="AN5" s="91">
        <v>11393</v>
      </c>
      <c r="AO5" s="96">
        <v>40579</v>
      </c>
      <c r="AP5" s="91">
        <v>18617</v>
      </c>
      <c r="AQ5" s="91">
        <v>11981</v>
      </c>
      <c r="AR5" s="91">
        <v>17166</v>
      </c>
      <c r="AS5" s="91">
        <v>17283</v>
      </c>
      <c r="AT5" s="96">
        <v>65047</v>
      </c>
      <c r="AU5" s="91">
        <v>25287</v>
      </c>
      <c r="AV5" s="91">
        <v>20654</v>
      </c>
      <c r="AW5" s="91">
        <v>8751</v>
      </c>
    </row>
    <row r="6" spans="1:49" s="94" customFormat="1" ht="12.75">
      <c r="A6" s="127" t="s">
        <v>60</v>
      </c>
      <c r="B6" s="91"/>
      <c r="C6" s="91"/>
      <c r="D6" s="91"/>
      <c r="E6" s="91"/>
      <c r="F6" s="96"/>
      <c r="G6" s="91"/>
      <c r="H6" s="91"/>
      <c r="I6" s="91"/>
      <c r="J6" s="91"/>
      <c r="K6" s="96"/>
      <c r="L6" s="91"/>
      <c r="M6" s="91"/>
      <c r="N6" s="91"/>
      <c r="O6" s="91"/>
      <c r="P6" s="96"/>
      <c r="Q6" s="91"/>
      <c r="R6" s="91"/>
      <c r="S6" s="91"/>
      <c r="T6" s="91"/>
      <c r="U6" s="96"/>
      <c r="V6" s="91"/>
      <c r="W6" s="91"/>
      <c r="X6" s="91"/>
      <c r="Y6" s="91"/>
      <c r="Z6" s="96"/>
      <c r="AA6" s="91">
        <f t="shared" si="0"/>
        <v>3651</v>
      </c>
      <c r="AB6" s="91">
        <v>3919</v>
      </c>
      <c r="AC6" s="91">
        <v>5463</v>
      </c>
      <c r="AD6" s="91">
        <f>10251+1</f>
        <v>10252</v>
      </c>
      <c r="AE6" s="96">
        <v>23285</v>
      </c>
      <c r="AF6" s="91">
        <v>12630</v>
      </c>
      <c r="AG6" s="91">
        <v>12188</v>
      </c>
      <c r="AH6" s="91">
        <f t="shared" si="1"/>
        <v>11940</v>
      </c>
      <c r="AI6" s="91">
        <v>4134</v>
      </c>
      <c r="AJ6" s="96">
        <v>40892</v>
      </c>
      <c r="AK6" s="91">
        <v>2638</v>
      </c>
      <c r="AL6" s="91">
        <v>-13743</v>
      </c>
      <c r="AM6" s="91">
        <v>-190</v>
      </c>
      <c r="AN6" s="91">
        <v>3752</v>
      </c>
      <c r="AO6" s="96">
        <v>-7543</v>
      </c>
      <c r="AP6" s="91">
        <v>-3711</v>
      </c>
      <c r="AQ6" s="91">
        <v>-9335</v>
      </c>
      <c r="AR6" s="91">
        <v>1377</v>
      </c>
      <c r="AS6" s="91">
        <v>-3582</v>
      </c>
      <c r="AT6" s="96">
        <v>-15251</v>
      </c>
      <c r="AU6" s="91">
        <v>-2170</v>
      </c>
      <c r="AV6" s="91">
        <v>1576</v>
      </c>
      <c r="AW6" s="91">
        <v>6046</v>
      </c>
    </row>
    <row r="7" spans="1:49" s="94" customFormat="1" ht="12.75">
      <c r="A7" s="127" t="s">
        <v>195</v>
      </c>
      <c r="B7" s="91"/>
      <c r="C7" s="91"/>
      <c r="D7" s="91"/>
      <c r="E7" s="91"/>
      <c r="F7" s="96"/>
      <c r="G7" s="91"/>
      <c r="H7" s="91"/>
      <c r="I7" s="91"/>
      <c r="J7" s="91"/>
      <c r="K7" s="96"/>
      <c r="L7" s="91"/>
      <c r="M7" s="91"/>
      <c r="N7" s="91"/>
      <c r="O7" s="91"/>
      <c r="P7" s="96"/>
      <c r="Q7" s="91"/>
      <c r="R7" s="91"/>
      <c r="S7" s="91"/>
      <c r="T7" s="91"/>
      <c r="U7" s="96"/>
      <c r="V7" s="91"/>
      <c r="W7" s="91"/>
      <c r="X7" s="91"/>
      <c r="Y7" s="91"/>
      <c r="Z7" s="96"/>
      <c r="AA7" s="91">
        <f t="shared" si="0"/>
        <v>-11081</v>
      </c>
      <c r="AB7" s="91">
        <v>-13926</v>
      </c>
      <c r="AC7" s="91">
        <v>-9987</v>
      </c>
      <c r="AD7" s="91">
        <f>-9890-206</f>
        <v>-10096</v>
      </c>
      <c r="AE7" s="96">
        <v>-45090</v>
      </c>
      <c r="AF7" s="91">
        <v>-8225</v>
      </c>
      <c r="AG7" s="91">
        <v>-9590</v>
      </c>
      <c r="AH7" s="91">
        <f t="shared" si="1"/>
        <v>-9232</v>
      </c>
      <c r="AI7" s="91">
        <v>-2592</v>
      </c>
      <c r="AJ7" s="96">
        <v>-29639</v>
      </c>
      <c r="AK7" s="91">
        <v>-9145</v>
      </c>
      <c r="AL7" s="91">
        <v>-11505</v>
      </c>
      <c r="AM7" s="91">
        <v>-8565</v>
      </c>
      <c r="AN7" s="91">
        <v>-9675</v>
      </c>
      <c r="AO7" s="96">
        <v>-38890</v>
      </c>
      <c r="AP7" s="91">
        <v>-5483</v>
      </c>
      <c r="AQ7" s="91">
        <v>-20354</v>
      </c>
      <c r="AR7" s="91">
        <v>-12981</v>
      </c>
      <c r="AS7" s="91">
        <v>-15675</v>
      </c>
      <c r="AT7" s="96">
        <v>-54493</v>
      </c>
      <c r="AU7" s="91">
        <v>-11956</v>
      </c>
      <c r="AV7" s="91">
        <v>-22317</v>
      </c>
      <c r="AW7" s="91">
        <v>-11508</v>
      </c>
    </row>
    <row r="8" spans="1:49" s="94" customFormat="1" ht="14.25">
      <c r="A8" s="127" t="s">
        <v>331</v>
      </c>
      <c r="B8" s="91"/>
      <c r="C8" s="91"/>
      <c r="D8" s="91"/>
      <c r="E8" s="91"/>
      <c r="F8" s="96"/>
      <c r="G8" s="91"/>
      <c r="H8" s="91"/>
      <c r="I8" s="91"/>
      <c r="J8" s="91"/>
      <c r="K8" s="96"/>
      <c r="L8" s="91"/>
      <c r="M8" s="91"/>
      <c r="N8" s="91"/>
      <c r="O8" s="91"/>
      <c r="P8" s="96"/>
      <c r="Q8" s="91"/>
      <c r="R8" s="91"/>
      <c r="S8" s="91"/>
      <c r="T8" s="91"/>
      <c r="U8" s="96"/>
      <c r="V8" s="91"/>
      <c r="W8" s="91"/>
      <c r="X8" s="91"/>
      <c r="Y8" s="91"/>
      <c r="Z8" s="96"/>
      <c r="AA8" s="91">
        <f t="shared" si="0"/>
        <v>5538</v>
      </c>
      <c r="AB8" s="91">
        <v>1096</v>
      </c>
      <c r="AC8" s="91">
        <v>221</v>
      </c>
      <c r="AD8" s="91">
        <v>1869</v>
      </c>
      <c r="AE8" s="96">
        <v>8724</v>
      </c>
      <c r="AF8" s="91">
        <v>-1421</v>
      </c>
      <c r="AG8" s="91">
        <v>-1899</v>
      </c>
      <c r="AH8" s="91">
        <f t="shared" si="1"/>
        <v>-576</v>
      </c>
      <c r="AI8" s="91">
        <v>2521</v>
      </c>
      <c r="AJ8" s="96">
        <v>-1375</v>
      </c>
      <c r="AK8" s="91">
        <v>-1470</v>
      </c>
      <c r="AL8" s="91">
        <v>-1078</v>
      </c>
      <c r="AM8" s="91">
        <v>5285</v>
      </c>
      <c r="AN8" s="91">
        <v>3705</v>
      </c>
      <c r="AO8" s="96">
        <v>6442</v>
      </c>
      <c r="AP8" s="91">
        <v>-6726</v>
      </c>
      <c r="AQ8" s="91">
        <v>8960</v>
      </c>
      <c r="AR8" s="91">
        <v>2176</v>
      </c>
      <c r="AS8" s="91">
        <v>-1533</v>
      </c>
      <c r="AT8" s="96">
        <v>2876</v>
      </c>
      <c r="AU8" s="91">
        <v>-900</v>
      </c>
      <c r="AV8" s="91">
        <v>476</v>
      </c>
      <c r="AW8" s="91">
        <v>2422</v>
      </c>
    </row>
    <row r="9" spans="1:49" s="94" customFormat="1" ht="25.5">
      <c r="A9" s="107" t="s">
        <v>450</v>
      </c>
      <c r="B9" s="99"/>
      <c r="C9" s="99"/>
      <c r="D9" s="99"/>
      <c r="E9" s="99"/>
      <c r="F9" s="100"/>
      <c r="G9" s="99"/>
      <c r="H9" s="99"/>
      <c r="I9" s="99"/>
      <c r="J9" s="99"/>
      <c r="K9" s="100"/>
      <c r="L9" s="99"/>
      <c r="M9" s="99"/>
      <c r="N9" s="99"/>
      <c r="O9" s="99"/>
      <c r="P9" s="100"/>
      <c r="Q9" s="99"/>
      <c r="R9" s="99"/>
      <c r="S9" s="99"/>
      <c r="T9" s="99"/>
      <c r="U9" s="100"/>
      <c r="V9" s="99"/>
      <c r="W9" s="99"/>
      <c r="X9" s="99"/>
      <c r="Y9" s="99"/>
      <c r="Z9" s="100"/>
      <c r="AA9" s="99">
        <f aca="true" t="shared" si="2" ref="AA9:AL9">SUM(AA3:AA8)</f>
        <v>65480</v>
      </c>
      <c r="AB9" s="99">
        <f t="shared" si="2"/>
        <v>102326</v>
      </c>
      <c r="AC9" s="99">
        <f t="shared" si="2"/>
        <v>94754</v>
      </c>
      <c r="AD9" s="99">
        <f t="shared" si="2"/>
        <v>49998</v>
      </c>
      <c r="AE9" s="100">
        <f t="shared" si="2"/>
        <v>312558</v>
      </c>
      <c r="AF9" s="99">
        <f t="shared" si="2"/>
        <v>61200</v>
      </c>
      <c r="AG9" s="99">
        <f t="shared" si="2"/>
        <v>91087</v>
      </c>
      <c r="AH9" s="99">
        <f t="shared" si="2"/>
        <v>77884</v>
      </c>
      <c r="AI9" s="99">
        <f t="shared" si="2"/>
        <v>69249</v>
      </c>
      <c r="AJ9" s="100">
        <f t="shared" si="2"/>
        <v>299420</v>
      </c>
      <c r="AK9" s="99">
        <f t="shared" si="2"/>
        <v>67301</v>
      </c>
      <c r="AL9" s="99">
        <f t="shared" si="2"/>
        <v>82693</v>
      </c>
      <c r="AM9" s="99">
        <v>42405</v>
      </c>
      <c r="AN9" s="99">
        <v>1972</v>
      </c>
      <c r="AO9" s="100">
        <v>194371</v>
      </c>
      <c r="AP9" s="99">
        <v>53409</v>
      </c>
      <c r="AQ9" s="99">
        <v>47718</v>
      </c>
      <c r="AR9" s="99">
        <v>41197</v>
      </c>
      <c r="AS9" s="99">
        <v>25825</v>
      </c>
      <c r="AT9" s="100">
        <v>168149</v>
      </c>
      <c r="AU9" s="99">
        <v>59664.11325200001</v>
      </c>
      <c r="AV9" s="99">
        <v>95356</v>
      </c>
      <c r="AW9" s="99">
        <v>125907</v>
      </c>
    </row>
    <row r="10" spans="1:49" s="94" customFormat="1" ht="12.75">
      <c r="A10" s="127" t="s">
        <v>448</v>
      </c>
      <c r="B10" s="99"/>
      <c r="C10" s="99"/>
      <c r="D10" s="99"/>
      <c r="E10" s="99"/>
      <c r="F10" s="100"/>
      <c r="G10" s="99"/>
      <c r="H10" s="99"/>
      <c r="I10" s="99"/>
      <c r="J10" s="99"/>
      <c r="K10" s="100"/>
      <c r="L10" s="99"/>
      <c r="M10" s="99"/>
      <c r="N10" s="99"/>
      <c r="O10" s="99"/>
      <c r="P10" s="100"/>
      <c r="Q10" s="99"/>
      <c r="R10" s="99"/>
      <c r="S10" s="99"/>
      <c r="T10" s="99"/>
      <c r="U10" s="100"/>
      <c r="V10" s="99"/>
      <c r="W10" s="99"/>
      <c r="X10" s="99"/>
      <c r="Y10" s="99"/>
      <c r="Z10" s="100"/>
      <c r="AA10" s="99"/>
      <c r="AB10" s="99"/>
      <c r="AC10" s="99"/>
      <c r="AD10" s="99"/>
      <c r="AE10" s="100"/>
      <c r="AF10" s="99"/>
      <c r="AG10" s="99"/>
      <c r="AH10" s="99"/>
      <c r="AI10" s="99"/>
      <c r="AJ10" s="100"/>
      <c r="AK10" s="99"/>
      <c r="AL10" s="99"/>
      <c r="AM10" s="99"/>
      <c r="AN10" s="99"/>
      <c r="AO10" s="100"/>
      <c r="AP10" s="99"/>
      <c r="AQ10" s="99"/>
      <c r="AR10" s="91">
        <v>-8295</v>
      </c>
      <c r="AS10" s="91">
        <v>6590</v>
      </c>
      <c r="AT10" s="96">
        <v>-1705</v>
      </c>
      <c r="AU10" s="99">
        <v>-7334.215592</v>
      </c>
      <c r="AV10" s="99">
        <v>-13369</v>
      </c>
      <c r="AW10" s="99">
        <v>-12628</v>
      </c>
    </row>
    <row r="11" spans="1:49" s="119" customFormat="1" ht="12.75">
      <c r="A11" s="107" t="s">
        <v>451</v>
      </c>
      <c r="B11" s="99"/>
      <c r="C11" s="99"/>
      <c r="D11" s="99"/>
      <c r="E11" s="99"/>
      <c r="F11" s="100"/>
      <c r="G11" s="99"/>
      <c r="H11" s="99"/>
      <c r="I11" s="99"/>
      <c r="J11" s="99"/>
      <c r="K11" s="100"/>
      <c r="L11" s="99"/>
      <c r="M11" s="99"/>
      <c r="N11" s="99"/>
      <c r="O11" s="99"/>
      <c r="P11" s="100"/>
      <c r="Q11" s="99"/>
      <c r="R11" s="99"/>
      <c r="S11" s="99"/>
      <c r="T11" s="99"/>
      <c r="U11" s="100"/>
      <c r="V11" s="99"/>
      <c r="W11" s="99"/>
      <c r="X11" s="99"/>
      <c r="Y11" s="99"/>
      <c r="Z11" s="100"/>
      <c r="AA11" s="99"/>
      <c r="AB11" s="99"/>
      <c r="AC11" s="99"/>
      <c r="AD11" s="99"/>
      <c r="AE11" s="100"/>
      <c r="AF11" s="99"/>
      <c r="AG11" s="99"/>
      <c r="AH11" s="99"/>
      <c r="AI11" s="99"/>
      <c r="AJ11" s="100"/>
      <c r="AK11" s="99"/>
      <c r="AL11" s="99"/>
      <c r="AM11" s="99"/>
      <c r="AN11" s="99"/>
      <c r="AO11" s="100"/>
      <c r="AP11" s="99">
        <v>53409</v>
      </c>
      <c r="AQ11" s="99">
        <v>47718</v>
      </c>
      <c r="AR11" s="99">
        <v>32902</v>
      </c>
      <c r="AS11" s="99">
        <v>32415</v>
      </c>
      <c r="AT11" s="100">
        <v>166444</v>
      </c>
      <c r="AU11" s="99">
        <v>52329.89766000001</v>
      </c>
      <c r="AV11" s="99">
        <v>81987</v>
      </c>
      <c r="AW11" s="99">
        <v>113279</v>
      </c>
    </row>
    <row r="12" ht="12.75"/>
    <row r="13" ht="12.75"/>
    <row r="14" spans="1:49" s="94" customFormat="1" ht="14.25">
      <c r="A14" s="92" t="s">
        <v>335</v>
      </c>
      <c r="B14" s="93" t="s">
        <v>0</v>
      </c>
      <c r="C14" s="93" t="s">
        <v>1</v>
      </c>
      <c r="D14" s="93" t="s">
        <v>2</v>
      </c>
      <c r="E14" s="93" t="s">
        <v>3</v>
      </c>
      <c r="F14" s="93" t="s">
        <v>4</v>
      </c>
      <c r="G14" s="93" t="s">
        <v>10</v>
      </c>
      <c r="H14" s="93" t="s">
        <v>11</v>
      </c>
      <c r="I14" s="93" t="s">
        <v>12</v>
      </c>
      <c r="J14" s="93" t="s">
        <v>13</v>
      </c>
      <c r="K14" s="93" t="s">
        <v>14</v>
      </c>
      <c r="L14" s="93" t="s">
        <v>15</v>
      </c>
      <c r="M14" s="93" t="s">
        <v>16</v>
      </c>
      <c r="N14" s="93" t="s">
        <v>17</v>
      </c>
      <c r="O14" s="93" t="s">
        <v>18</v>
      </c>
      <c r="P14" s="93" t="s">
        <v>19</v>
      </c>
      <c r="Q14" s="93" t="s">
        <v>20</v>
      </c>
      <c r="R14" s="93" t="s">
        <v>21</v>
      </c>
      <c r="S14" s="93" t="s">
        <v>22</v>
      </c>
      <c r="T14" s="93" t="s">
        <v>23</v>
      </c>
      <c r="U14" s="93" t="s">
        <v>24</v>
      </c>
      <c r="V14" s="93" t="s">
        <v>25</v>
      </c>
      <c r="W14" s="93" t="s">
        <v>26</v>
      </c>
      <c r="X14" s="93" t="s">
        <v>27</v>
      </c>
      <c r="Y14" s="93" t="s">
        <v>28</v>
      </c>
      <c r="Z14" s="93" t="s">
        <v>29</v>
      </c>
      <c r="AA14" s="93" t="s">
        <v>30</v>
      </c>
      <c r="AB14" s="93" t="s">
        <v>31</v>
      </c>
      <c r="AC14" s="93" t="s">
        <v>32</v>
      </c>
      <c r="AD14" s="93" t="s">
        <v>275</v>
      </c>
      <c r="AE14" s="93" t="s">
        <v>276</v>
      </c>
      <c r="AF14" s="93" t="s">
        <v>278</v>
      </c>
      <c r="AG14" s="93" t="s">
        <v>280</v>
      </c>
      <c r="AH14" s="93" t="s">
        <v>287</v>
      </c>
      <c r="AI14" s="123" t="s">
        <v>289</v>
      </c>
      <c r="AJ14" s="123" t="s">
        <v>290</v>
      </c>
      <c r="AK14" s="123" t="s">
        <v>299</v>
      </c>
      <c r="AL14" s="123" t="s">
        <v>300</v>
      </c>
      <c r="AM14" s="123" t="s">
        <v>301</v>
      </c>
      <c r="AN14" s="123" t="s">
        <v>302</v>
      </c>
      <c r="AO14" s="123" t="s">
        <v>303</v>
      </c>
      <c r="AP14" s="123" t="s">
        <v>341</v>
      </c>
      <c r="AQ14" s="123" t="s">
        <v>342</v>
      </c>
      <c r="AR14" s="123" t="s">
        <v>343</v>
      </c>
      <c r="AS14" s="123" t="s">
        <v>344</v>
      </c>
      <c r="AT14" s="123" t="s">
        <v>345</v>
      </c>
      <c r="AU14" s="123" t="s">
        <v>491</v>
      </c>
      <c r="AV14" s="123" t="s">
        <v>494</v>
      </c>
      <c r="AW14" s="123" t="s">
        <v>496</v>
      </c>
    </row>
    <row r="15" spans="1:49" s="94" customFormat="1" ht="12.75">
      <c r="A15" s="128" t="s">
        <v>390</v>
      </c>
      <c r="B15" s="129"/>
      <c r="C15" s="129"/>
      <c r="D15" s="129"/>
      <c r="E15" s="129"/>
      <c r="F15" s="129"/>
      <c r="G15" s="129"/>
      <c r="H15" s="129"/>
      <c r="I15" s="129"/>
      <c r="J15" s="129"/>
      <c r="K15" s="129"/>
      <c r="L15" s="129"/>
      <c r="M15" s="129"/>
      <c r="N15" s="129"/>
      <c r="O15" s="129"/>
      <c r="P15" s="129"/>
      <c r="Q15" s="129"/>
      <c r="R15" s="129"/>
      <c r="S15" s="129"/>
      <c r="T15" s="129"/>
      <c r="U15" s="129"/>
      <c r="V15" s="129"/>
      <c r="W15" s="129"/>
      <c r="X15" s="129"/>
      <c r="Y15" s="129"/>
      <c r="Z15" s="129"/>
      <c r="AA15" s="129"/>
      <c r="AB15" s="129"/>
      <c r="AC15" s="129"/>
      <c r="AD15" s="129"/>
      <c r="AE15" s="129"/>
      <c r="AF15" s="129"/>
      <c r="AG15" s="129"/>
      <c r="AH15" s="129"/>
      <c r="AI15" s="130"/>
      <c r="AJ15" s="130"/>
      <c r="AK15" s="130"/>
      <c r="AL15" s="130"/>
      <c r="AM15" s="130"/>
      <c r="AN15" s="130"/>
      <c r="AO15" s="130"/>
      <c r="AP15" s="130"/>
      <c r="AQ15" s="130"/>
      <c r="AR15" s="130"/>
      <c r="AS15" s="130"/>
      <c r="AT15" s="130"/>
      <c r="AU15" s="130"/>
      <c r="AV15" s="130"/>
      <c r="AW15" s="130"/>
    </row>
    <row r="16" spans="1:49" s="94" customFormat="1" ht="12.75">
      <c r="A16" s="127" t="s">
        <v>192</v>
      </c>
      <c r="B16" s="91"/>
      <c r="C16" s="91"/>
      <c r="D16" s="91"/>
      <c r="E16" s="91"/>
      <c r="F16" s="96"/>
      <c r="G16" s="91"/>
      <c r="H16" s="91"/>
      <c r="I16" s="91"/>
      <c r="J16" s="91"/>
      <c r="K16" s="96"/>
      <c r="L16" s="91"/>
      <c r="M16" s="91"/>
      <c r="N16" s="91"/>
      <c r="O16" s="91"/>
      <c r="P16" s="96"/>
      <c r="Q16" s="91"/>
      <c r="R16" s="91"/>
      <c r="S16" s="91"/>
      <c r="T16" s="91"/>
      <c r="U16" s="96"/>
      <c r="V16" s="91"/>
      <c r="W16" s="91"/>
      <c r="X16" s="91"/>
      <c r="Y16" s="91"/>
      <c r="Z16" s="96"/>
      <c r="AA16" s="91">
        <f aca="true" t="shared" si="3" ref="AA16:AA21">AE16-AD16-AC16-AB16</f>
        <v>44019</v>
      </c>
      <c r="AB16" s="91">
        <v>41681</v>
      </c>
      <c r="AC16" s="91">
        <v>42583</v>
      </c>
      <c r="AD16" s="91">
        <f>27488+783</f>
        <v>28271</v>
      </c>
      <c r="AE16" s="96">
        <v>156554</v>
      </c>
      <c r="AF16" s="91">
        <v>26865</v>
      </c>
      <c r="AG16" s="91">
        <v>30151</v>
      </c>
      <c r="AH16" s="91">
        <f aca="true" t="shared" si="4" ref="AH16:AH21">AJ16-AI16-AG16-AF16</f>
        <v>34143</v>
      </c>
      <c r="AI16" s="91">
        <v>28109</v>
      </c>
      <c r="AJ16" s="96">
        <v>119268</v>
      </c>
      <c r="AK16" s="91">
        <v>31056</v>
      </c>
      <c r="AL16" s="91">
        <v>37160</v>
      </c>
      <c r="AM16" s="91">
        <v>43415</v>
      </c>
      <c r="AN16" s="91">
        <v>50960</v>
      </c>
      <c r="AO16" s="96">
        <v>162591</v>
      </c>
      <c r="AP16" s="91">
        <v>56337</v>
      </c>
      <c r="AQ16" s="91">
        <v>28095</v>
      </c>
      <c r="AR16" s="91">
        <v>56386</v>
      </c>
      <c r="AS16" s="91">
        <v>74349</v>
      </c>
      <c r="AT16" s="96">
        <v>215167</v>
      </c>
      <c r="AU16" s="91">
        <v>86523</v>
      </c>
      <c r="AV16" s="91">
        <v>101795</v>
      </c>
      <c r="AW16" s="91">
        <v>110734</v>
      </c>
    </row>
    <row r="17" spans="1:49" s="94" customFormat="1" ht="12.75">
      <c r="A17" s="127" t="s">
        <v>193</v>
      </c>
      <c r="B17" s="91"/>
      <c r="C17" s="91"/>
      <c r="D17" s="91"/>
      <c r="E17" s="91"/>
      <c r="F17" s="96"/>
      <c r="G17" s="91"/>
      <c r="H17" s="91"/>
      <c r="I17" s="91"/>
      <c r="J17" s="91"/>
      <c r="K17" s="96"/>
      <c r="L17" s="91"/>
      <c r="M17" s="91"/>
      <c r="N17" s="91"/>
      <c r="O17" s="91"/>
      <c r="P17" s="96"/>
      <c r="Q17" s="91"/>
      <c r="R17" s="91"/>
      <c r="S17" s="91"/>
      <c r="T17" s="91"/>
      <c r="U17" s="96"/>
      <c r="V17" s="91"/>
      <c r="W17" s="91"/>
      <c r="X17" s="91"/>
      <c r="Y17" s="91"/>
      <c r="Z17" s="96"/>
      <c r="AA17" s="91">
        <f t="shared" si="3"/>
        <v>35213</v>
      </c>
      <c r="AB17" s="91">
        <v>84487</v>
      </c>
      <c r="AC17" s="91">
        <v>74565</v>
      </c>
      <c r="AD17" s="91">
        <f>34518+2441</f>
        <v>36959</v>
      </c>
      <c r="AE17" s="96">
        <v>231224</v>
      </c>
      <c r="AF17" s="91">
        <v>43911</v>
      </c>
      <c r="AG17" s="91">
        <v>74577</v>
      </c>
      <c r="AH17" s="91">
        <f t="shared" si="4"/>
        <v>63004</v>
      </c>
      <c r="AI17" s="91">
        <v>53652</v>
      </c>
      <c r="AJ17" s="96">
        <v>235144</v>
      </c>
      <c r="AK17" s="91">
        <v>57846</v>
      </c>
      <c r="AL17" s="91">
        <v>86259</v>
      </c>
      <c r="AM17" s="91">
        <v>22885</v>
      </c>
      <c r="AN17" s="91">
        <v>-24411</v>
      </c>
      <c r="AO17" s="96">
        <v>142579</v>
      </c>
      <c r="AP17" s="91">
        <v>24551</v>
      </c>
      <c r="AQ17" s="91">
        <v>63198</v>
      </c>
      <c r="AR17" s="91">
        <v>22346</v>
      </c>
      <c r="AS17" s="91">
        <v>11035</v>
      </c>
      <c r="AT17" s="96">
        <v>12130</v>
      </c>
      <c r="AU17" s="91">
        <v>20810.113252</v>
      </c>
      <c r="AV17" s="91">
        <v>44735</v>
      </c>
      <c r="AW17" s="91">
        <v>63426</v>
      </c>
    </row>
    <row r="18" spans="1:49" s="94" customFormat="1" ht="12.75">
      <c r="A18" s="127" t="s">
        <v>467</v>
      </c>
      <c r="B18" s="91"/>
      <c r="C18" s="91"/>
      <c r="D18" s="91"/>
      <c r="E18" s="91"/>
      <c r="F18" s="96"/>
      <c r="G18" s="91"/>
      <c r="H18" s="91"/>
      <c r="I18" s="91"/>
      <c r="J18" s="91"/>
      <c r="K18" s="96"/>
      <c r="L18" s="91"/>
      <c r="M18" s="91"/>
      <c r="N18" s="91"/>
      <c r="O18" s="91"/>
      <c r="P18" s="96"/>
      <c r="Q18" s="91"/>
      <c r="R18" s="91"/>
      <c r="S18" s="91"/>
      <c r="T18" s="91"/>
      <c r="U18" s="96"/>
      <c r="V18" s="91"/>
      <c r="W18" s="91"/>
      <c r="X18" s="91"/>
      <c r="Y18" s="91"/>
      <c r="Z18" s="96"/>
      <c r="AA18" s="91">
        <f t="shared" si="3"/>
        <v>13298</v>
      </c>
      <c r="AB18" s="91">
        <v>11023</v>
      </c>
      <c r="AC18" s="91">
        <v>7101</v>
      </c>
      <c r="AD18" s="91">
        <f>11194+302</f>
        <v>11496</v>
      </c>
      <c r="AE18" s="96">
        <v>42918</v>
      </c>
      <c r="AF18" s="91">
        <v>14467</v>
      </c>
      <c r="AG18" s="91">
        <v>10069</v>
      </c>
      <c r="AH18" s="91">
        <f t="shared" si="4"/>
        <v>10104</v>
      </c>
      <c r="AI18" s="91">
        <v>11545</v>
      </c>
      <c r="AJ18" s="96">
        <v>46185</v>
      </c>
      <c r="AK18" s="91">
        <v>13370</v>
      </c>
      <c r="AL18" s="91">
        <v>11706</v>
      </c>
      <c r="AM18" s="91">
        <v>10921</v>
      </c>
      <c r="AN18" s="91">
        <v>14467</v>
      </c>
      <c r="AO18" s="96">
        <v>50464</v>
      </c>
      <c r="AP18" s="91">
        <v>21116</v>
      </c>
      <c r="AQ18" s="91">
        <v>14575</v>
      </c>
      <c r="AR18" s="91">
        <v>19928</v>
      </c>
      <c r="AS18" s="91">
        <v>22380</v>
      </c>
      <c r="AT18" s="96">
        <v>77999</v>
      </c>
      <c r="AU18" s="91">
        <v>30223</v>
      </c>
      <c r="AV18" s="91">
        <v>26077</v>
      </c>
      <c r="AW18" s="91">
        <v>13598</v>
      </c>
    </row>
    <row r="19" spans="1:49" s="94" customFormat="1" ht="12.75">
      <c r="A19" s="127" t="s">
        <v>60</v>
      </c>
      <c r="B19" s="91"/>
      <c r="C19" s="91"/>
      <c r="D19" s="91"/>
      <c r="E19" s="91"/>
      <c r="F19" s="96"/>
      <c r="G19" s="91"/>
      <c r="H19" s="91"/>
      <c r="I19" s="91"/>
      <c r="J19" s="91"/>
      <c r="K19" s="96"/>
      <c r="L19" s="91"/>
      <c r="M19" s="91"/>
      <c r="N19" s="91"/>
      <c r="O19" s="91"/>
      <c r="P19" s="96"/>
      <c r="Q19" s="91"/>
      <c r="R19" s="91"/>
      <c r="S19" s="91"/>
      <c r="T19" s="91"/>
      <c r="U19" s="96"/>
      <c r="V19" s="91"/>
      <c r="W19" s="91"/>
      <c r="X19" s="91"/>
      <c r="Y19" s="91"/>
      <c r="Z19" s="96"/>
      <c r="AA19" s="91">
        <f t="shared" si="3"/>
        <v>8059</v>
      </c>
      <c r="AB19" s="91">
        <v>8446</v>
      </c>
      <c r="AC19" s="91">
        <v>10068</v>
      </c>
      <c r="AD19" s="91">
        <f>15198+1</f>
        <v>15199</v>
      </c>
      <c r="AE19" s="96">
        <v>41772</v>
      </c>
      <c r="AF19" s="91">
        <v>17225</v>
      </c>
      <c r="AG19" s="91">
        <v>17090</v>
      </c>
      <c r="AH19" s="91">
        <f t="shared" si="4"/>
        <v>16695</v>
      </c>
      <c r="AI19" s="91">
        <v>9284</v>
      </c>
      <c r="AJ19" s="96">
        <v>60294</v>
      </c>
      <c r="AK19" s="91">
        <v>7414</v>
      </c>
      <c r="AL19" s="91">
        <v>-8214</v>
      </c>
      <c r="AM19" s="91">
        <v>4347</v>
      </c>
      <c r="AN19" s="91">
        <v>8585</v>
      </c>
      <c r="AO19" s="96">
        <v>12132</v>
      </c>
      <c r="AP19" s="91">
        <v>1016</v>
      </c>
      <c r="AQ19" s="91">
        <v>-4638</v>
      </c>
      <c r="AR19" s="91">
        <v>6117</v>
      </c>
      <c r="AS19" s="91">
        <v>547</v>
      </c>
      <c r="AT19" s="96">
        <v>3042</v>
      </c>
      <c r="AU19" s="91">
        <v>2079</v>
      </c>
      <c r="AV19" s="91">
        <v>5997</v>
      </c>
      <c r="AW19" s="91">
        <v>10614</v>
      </c>
    </row>
    <row r="20" spans="1:49" s="94" customFormat="1" ht="12.75">
      <c r="A20" s="127" t="s">
        <v>195</v>
      </c>
      <c r="B20" s="91"/>
      <c r="C20" s="91"/>
      <c r="D20" s="91"/>
      <c r="E20" s="91"/>
      <c r="F20" s="96"/>
      <c r="G20" s="91"/>
      <c r="H20" s="91"/>
      <c r="I20" s="91"/>
      <c r="J20" s="91"/>
      <c r="K20" s="96"/>
      <c r="L20" s="91"/>
      <c r="M20" s="91"/>
      <c r="N20" s="91"/>
      <c r="O20" s="91"/>
      <c r="P20" s="96"/>
      <c r="Q20" s="91"/>
      <c r="R20" s="91"/>
      <c r="S20" s="91"/>
      <c r="T20" s="91"/>
      <c r="U20" s="96"/>
      <c r="V20" s="91"/>
      <c r="W20" s="91"/>
      <c r="X20" s="91"/>
      <c r="Y20" s="91"/>
      <c r="Z20" s="96"/>
      <c r="AA20" s="91">
        <f t="shared" si="3"/>
        <v>-9028</v>
      </c>
      <c r="AB20" s="91">
        <v>-11805</v>
      </c>
      <c r="AC20" s="91">
        <v>-7415</v>
      </c>
      <c r="AD20" s="91">
        <f>-7353-206</f>
        <v>-7559</v>
      </c>
      <c r="AE20" s="96">
        <v>-35807</v>
      </c>
      <c r="AF20" s="91">
        <v>-5769</v>
      </c>
      <c r="AG20" s="91">
        <v>-6865</v>
      </c>
      <c r="AH20" s="91">
        <f t="shared" si="4"/>
        <v>-6670</v>
      </c>
      <c r="AI20" s="91">
        <v>-254</v>
      </c>
      <c r="AJ20" s="96">
        <v>-19558</v>
      </c>
      <c r="AK20" s="91">
        <v>-6592</v>
      </c>
      <c r="AL20" s="91">
        <v>-8988</v>
      </c>
      <c r="AM20" s="91">
        <v>-5935</v>
      </c>
      <c r="AN20" s="91">
        <v>-6394</v>
      </c>
      <c r="AO20" s="96">
        <v>-27909</v>
      </c>
      <c r="AP20" s="91">
        <v>-2662</v>
      </c>
      <c r="AQ20" s="91">
        <v>-17291</v>
      </c>
      <c r="AR20" s="91">
        <v>-8627</v>
      </c>
      <c r="AS20" s="91">
        <v>-15071</v>
      </c>
      <c r="AT20" s="96">
        <v>-43651</v>
      </c>
      <c r="AU20" s="91">
        <v>-7561</v>
      </c>
      <c r="AV20" s="91">
        <v>-17965</v>
      </c>
      <c r="AW20" s="91">
        <v>-7082</v>
      </c>
    </row>
    <row r="21" spans="1:49" s="94" customFormat="1" ht="14.25">
      <c r="A21" s="127" t="s">
        <v>331</v>
      </c>
      <c r="B21" s="91"/>
      <c r="C21" s="91"/>
      <c r="D21" s="91"/>
      <c r="E21" s="91"/>
      <c r="F21" s="96"/>
      <c r="G21" s="91"/>
      <c r="H21" s="91"/>
      <c r="I21" s="91"/>
      <c r="J21" s="91"/>
      <c r="K21" s="96"/>
      <c r="L21" s="91"/>
      <c r="M21" s="91"/>
      <c r="N21" s="91"/>
      <c r="O21" s="91"/>
      <c r="P21" s="96"/>
      <c r="Q21" s="91"/>
      <c r="R21" s="91"/>
      <c r="S21" s="91"/>
      <c r="T21" s="91"/>
      <c r="U21" s="96"/>
      <c r="V21" s="91"/>
      <c r="W21" s="91"/>
      <c r="X21" s="91"/>
      <c r="Y21" s="91"/>
      <c r="Z21" s="96"/>
      <c r="AA21" s="91">
        <f t="shared" si="3"/>
        <v>5538</v>
      </c>
      <c r="AB21" s="91">
        <v>1096</v>
      </c>
      <c r="AC21" s="91">
        <v>221</v>
      </c>
      <c r="AD21" s="91">
        <v>1869</v>
      </c>
      <c r="AE21" s="96">
        <v>8724</v>
      </c>
      <c r="AF21" s="91">
        <v>-1421</v>
      </c>
      <c r="AG21" s="91">
        <v>-1899</v>
      </c>
      <c r="AH21" s="91">
        <f t="shared" si="4"/>
        <v>-576</v>
      </c>
      <c r="AI21" s="91">
        <v>2521</v>
      </c>
      <c r="AJ21" s="96">
        <v>-1375</v>
      </c>
      <c r="AK21" s="91">
        <v>-1470</v>
      </c>
      <c r="AL21" s="91">
        <v>-1078</v>
      </c>
      <c r="AM21" s="91">
        <v>5285</v>
      </c>
      <c r="AN21" s="91">
        <v>3705</v>
      </c>
      <c r="AO21" s="96">
        <v>6442</v>
      </c>
      <c r="AP21" s="91">
        <v>-6726</v>
      </c>
      <c r="AQ21" s="91">
        <v>8960</v>
      </c>
      <c r="AR21" s="91">
        <v>2176</v>
      </c>
      <c r="AS21" s="91">
        <v>-1533</v>
      </c>
      <c r="AT21" s="96">
        <v>2876</v>
      </c>
      <c r="AU21" s="91">
        <v>-1724</v>
      </c>
      <c r="AV21" s="91">
        <v>-866</v>
      </c>
      <c r="AW21" s="91">
        <v>1797</v>
      </c>
    </row>
    <row r="22" spans="1:49" s="94" customFormat="1" ht="25.5">
      <c r="A22" s="107" t="s">
        <v>447</v>
      </c>
      <c r="B22" s="99"/>
      <c r="C22" s="99"/>
      <c r="D22" s="99"/>
      <c r="E22" s="99"/>
      <c r="F22" s="100"/>
      <c r="G22" s="99"/>
      <c r="H22" s="99"/>
      <c r="I22" s="99"/>
      <c r="J22" s="99"/>
      <c r="K22" s="100"/>
      <c r="L22" s="99"/>
      <c r="M22" s="99"/>
      <c r="N22" s="99"/>
      <c r="O22" s="99"/>
      <c r="P22" s="100"/>
      <c r="Q22" s="99"/>
      <c r="R22" s="99"/>
      <c r="S22" s="99"/>
      <c r="T22" s="99"/>
      <c r="U22" s="100"/>
      <c r="V22" s="99"/>
      <c r="W22" s="99"/>
      <c r="X22" s="99"/>
      <c r="Y22" s="99"/>
      <c r="Z22" s="100"/>
      <c r="AA22" s="99">
        <f>SUM(AA16:AA21)</f>
        <v>97099</v>
      </c>
      <c r="AB22" s="99">
        <f>SUM(AB16:AB21)</f>
        <v>134928</v>
      </c>
      <c r="AC22" s="99">
        <f>SUM(AC16:AC21)</f>
        <v>127123</v>
      </c>
      <c r="AD22" s="99">
        <f>SUM(AD16:AD21)</f>
        <v>86235</v>
      </c>
      <c r="AE22" s="100">
        <f>SUM(AE16:AE21)</f>
        <v>445385</v>
      </c>
      <c r="AF22" s="99">
        <f aca="true" t="shared" si="5" ref="AF22:AL22">SUM(AF16:AF21)</f>
        <v>95278</v>
      </c>
      <c r="AG22" s="99">
        <f t="shared" si="5"/>
        <v>123123</v>
      </c>
      <c r="AH22" s="99">
        <f t="shared" si="5"/>
        <v>116700</v>
      </c>
      <c r="AI22" s="99">
        <f t="shared" si="5"/>
        <v>104857</v>
      </c>
      <c r="AJ22" s="100">
        <f t="shared" si="5"/>
        <v>439958</v>
      </c>
      <c r="AK22" s="99">
        <f t="shared" si="5"/>
        <v>101624</v>
      </c>
      <c r="AL22" s="99">
        <f t="shared" si="5"/>
        <v>116845</v>
      </c>
      <c r="AM22" s="99">
        <v>80918</v>
      </c>
      <c r="AN22" s="99">
        <v>46912</v>
      </c>
      <c r="AO22" s="100">
        <v>346299</v>
      </c>
      <c r="AP22" s="99">
        <v>93632</v>
      </c>
      <c r="AQ22" s="99">
        <v>92898</v>
      </c>
      <c r="AR22" s="99">
        <v>98326</v>
      </c>
      <c r="AS22" s="99">
        <v>91707</v>
      </c>
      <c r="AT22" s="100">
        <v>376563</v>
      </c>
      <c r="AU22" s="99">
        <v>130350.11325200001</v>
      </c>
      <c r="AV22" s="99">
        <v>159773</v>
      </c>
      <c r="AW22" s="99">
        <v>193087</v>
      </c>
    </row>
    <row r="23" spans="1:49" s="94" customFormat="1" ht="12.75">
      <c r="A23" s="127" t="s">
        <v>448</v>
      </c>
      <c r="B23" s="99"/>
      <c r="C23" s="99"/>
      <c r="D23" s="99"/>
      <c r="E23" s="99"/>
      <c r="F23" s="100"/>
      <c r="G23" s="99"/>
      <c r="H23" s="99"/>
      <c r="I23" s="99"/>
      <c r="J23" s="99"/>
      <c r="K23" s="100"/>
      <c r="L23" s="99"/>
      <c r="M23" s="99"/>
      <c r="N23" s="99"/>
      <c r="O23" s="99"/>
      <c r="P23" s="100"/>
      <c r="Q23" s="99"/>
      <c r="R23" s="99"/>
      <c r="S23" s="99"/>
      <c r="T23" s="99"/>
      <c r="U23" s="100"/>
      <c r="V23" s="99"/>
      <c r="W23" s="99"/>
      <c r="X23" s="99"/>
      <c r="Y23" s="99"/>
      <c r="Z23" s="100"/>
      <c r="AA23" s="99"/>
      <c r="AB23" s="99"/>
      <c r="AC23" s="99"/>
      <c r="AD23" s="99"/>
      <c r="AE23" s="100"/>
      <c r="AF23" s="99"/>
      <c r="AG23" s="99"/>
      <c r="AH23" s="99"/>
      <c r="AI23" s="99"/>
      <c r="AJ23" s="100"/>
      <c r="AK23" s="99"/>
      <c r="AL23" s="99"/>
      <c r="AM23" s="99"/>
      <c r="AN23" s="99"/>
      <c r="AO23" s="100"/>
      <c r="AP23" s="99"/>
      <c r="AQ23" s="99"/>
      <c r="AR23" s="91">
        <v>-8295</v>
      </c>
      <c r="AS23" s="91">
        <v>6590</v>
      </c>
      <c r="AT23" s="96">
        <v>-1705</v>
      </c>
      <c r="AU23" s="99">
        <v>-7334.215592</v>
      </c>
      <c r="AV23" s="99">
        <v>-13369</v>
      </c>
      <c r="AW23" s="99">
        <v>-12628</v>
      </c>
    </row>
    <row r="24" spans="1:49" s="94" customFormat="1" ht="12.75">
      <c r="A24" s="107" t="s">
        <v>449</v>
      </c>
      <c r="B24" s="99"/>
      <c r="C24" s="99"/>
      <c r="D24" s="99"/>
      <c r="E24" s="99"/>
      <c r="F24" s="100"/>
      <c r="G24" s="99"/>
      <c r="H24" s="99"/>
      <c r="I24" s="99"/>
      <c r="J24" s="99"/>
      <c r="K24" s="100"/>
      <c r="L24" s="99"/>
      <c r="M24" s="99"/>
      <c r="N24" s="99"/>
      <c r="O24" s="99"/>
      <c r="P24" s="100"/>
      <c r="Q24" s="99"/>
      <c r="R24" s="99"/>
      <c r="S24" s="99"/>
      <c r="T24" s="99"/>
      <c r="U24" s="100"/>
      <c r="V24" s="99"/>
      <c r="W24" s="99"/>
      <c r="X24" s="99"/>
      <c r="Y24" s="99"/>
      <c r="Z24" s="100"/>
      <c r="AA24" s="99"/>
      <c r="AB24" s="99"/>
      <c r="AC24" s="99"/>
      <c r="AD24" s="99"/>
      <c r="AE24" s="100"/>
      <c r="AF24" s="99"/>
      <c r="AG24" s="99"/>
      <c r="AH24" s="99"/>
      <c r="AI24" s="99"/>
      <c r="AJ24" s="100"/>
      <c r="AK24" s="99"/>
      <c r="AL24" s="99"/>
      <c r="AM24" s="99"/>
      <c r="AN24" s="99"/>
      <c r="AO24" s="100"/>
      <c r="AP24" s="99">
        <v>93632</v>
      </c>
      <c r="AQ24" s="99">
        <v>92898</v>
      </c>
      <c r="AR24" s="99">
        <v>90031</v>
      </c>
      <c r="AS24" s="99">
        <v>98297</v>
      </c>
      <c r="AT24" s="100">
        <v>374858</v>
      </c>
      <c r="AU24" s="99">
        <v>123015.89766000002</v>
      </c>
      <c r="AV24" s="99">
        <v>146404</v>
      </c>
      <c r="AW24" s="99">
        <v>180459</v>
      </c>
    </row>
    <row r="25" ht="12.75">
      <c r="A25" t="s">
        <v>490</v>
      </c>
    </row>
    <row r="26" ht="12.75"/>
    <row r="27" spans="1:49" s="94" customFormat="1" ht="14.25" customHeight="1">
      <c r="A27" s="183" t="s">
        <v>336</v>
      </c>
      <c r="B27" s="184" t="s">
        <v>0</v>
      </c>
      <c r="C27" s="184" t="s">
        <v>1</v>
      </c>
      <c r="D27" s="184" t="s">
        <v>2</v>
      </c>
      <c r="E27" s="184" t="s">
        <v>3</v>
      </c>
      <c r="F27" s="184" t="s">
        <v>4</v>
      </c>
      <c r="G27" s="184" t="s">
        <v>10</v>
      </c>
      <c r="H27" s="184" t="s">
        <v>11</v>
      </c>
      <c r="I27" s="184" t="s">
        <v>12</v>
      </c>
      <c r="J27" s="184" t="s">
        <v>13</v>
      </c>
      <c r="K27" s="184" t="s">
        <v>14</v>
      </c>
      <c r="L27" s="184" t="s">
        <v>15</v>
      </c>
      <c r="M27" s="184" t="s">
        <v>16</v>
      </c>
      <c r="N27" s="184" t="s">
        <v>17</v>
      </c>
      <c r="O27" s="184" t="s">
        <v>18</v>
      </c>
      <c r="P27" s="184" t="s">
        <v>19</v>
      </c>
      <c r="Q27" s="184" t="s">
        <v>20</v>
      </c>
      <c r="R27" s="184" t="s">
        <v>21</v>
      </c>
      <c r="S27" s="184" t="s">
        <v>22</v>
      </c>
      <c r="T27" s="184" t="s">
        <v>23</v>
      </c>
      <c r="U27" s="184" t="s">
        <v>24</v>
      </c>
      <c r="V27" s="184" t="s">
        <v>25</v>
      </c>
      <c r="W27" s="184" t="s">
        <v>26</v>
      </c>
      <c r="X27" s="184" t="s">
        <v>27</v>
      </c>
      <c r="Y27" s="184" t="s">
        <v>28</v>
      </c>
      <c r="Z27" s="184" t="s">
        <v>29</v>
      </c>
      <c r="AA27" s="184" t="s">
        <v>30</v>
      </c>
      <c r="AB27" s="184" t="s">
        <v>31</v>
      </c>
      <c r="AC27" s="184" t="s">
        <v>32</v>
      </c>
      <c r="AD27" s="184" t="s">
        <v>275</v>
      </c>
      <c r="AE27" s="184" t="s">
        <v>276</v>
      </c>
      <c r="AF27" s="184" t="s">
        <v>278</v>
      </c>
      <c r="AG27" s="184" t="s">
        <v>280</v>
      </c>
      <c r="AH27" s="184" t="s">
        <v>287</v>
      </c>
      <c r="AI27" s="191" t="s">
        <v>289</v>
      </c>
      <c r="AJ27" s="191" t="s">
        <v>290</v>
      </c>
      <c r="AK27" s="191" t="s">
        <v>299</v>
      </c>
      <c r="AL27" s="191" t="s">
        <v>300</v>
      </c>
      <c r="AM27" s="191" t="s">
        <v>301</v>
      </c>
      <c r="AN27" s="191" t="s">
        <v>302</v>
      </c>
      <c r="AO27" s="191" t="s">
        <v>303</v>
      </c>
      <c r="AP27" s="191" t="s">
        <v>341</v>
      </c>
      <c r="AQ27" s="191" t="s">
        <v>342</v>
      </c>
      <c r="AR27" s="191" t="s">
        <v>343</v>
      </c>
      <c r="AS27" s="191" t="s">
        <v>344</v>
      </c>
      <c r="AT27" s="191" t="s">
        <v>345</v>
      </c>
      <c r="AU27" s="191" t="s">
        <v>491</v>
      </c>
      <c r="AV27" s="191" t="s">
        <v>494</v>
      </c>
      <c r="AW27" s="191" t="s">
        <v>496</v>
      </c>
    </row>
    <row r="28" spans="1:49" s="94" customFormat="1" ht="12.75">
      <c r="A28" s="128" t="s">
        <v>356</v>
      </c>
      <c r="B28" s="129"/>
      <c r="C28" s="129"/>
      <c r="D28" s="129"/>
      <c r="E28" s="129"/>
      <c r="F28" s="129"/>
      <c r="G28" s="129"/>
      <c r="H28" s="129"/>
      <c r="I28" s="129"/>
      <c r="J28" s="129"/>
      <c r="K28" s="129"/>
      <c r="L28" s="129"/>
      <c r="M28" s="129"/>
      <c r="N28" s="129"/>
      <c r="O28" s="129"/>
      <c r="P28" s="129"/>
      <c r="Q28" s="129"/>
      <c r="R28" s="129"/>
      <c r="S28" s="129"/>
      <c r="T28" s="129"/>
      <c r="U28" s="129"/>
      <c r="V28" s="129"/>
      <c r="W28" s="129"/>
      <c r="X28" s="129"/>
      <c r="Y28" s="129"/>
      <c r="Z28" s="129"/>
      <c r="AA28" s="129"/>
      <c r="AB28" s="129"/>
      <c r="AC28" s="129"/>
      <c r="AD28" s="129"/>
      <c r="AE28" s="129"/>
      <c r="AF28" s="129"/>
      <c r="AG28" s="129"/>
      <c r="AH28" s="129"/>
      <c r="AI28" s="130"/>
      <c r="AJ28" s="130"/>
      <c r="AK28" s="130"/>
      <c r="AL28" s="130"/>
      <c r="AM28" s="130"/>
      <c r="AN28" s="130"/>
      <c r="AO28" s="130"/>
      <c r="AP28" s="130"/>
      <c r="AQ28" s="130"/>
      <c r="AR28" s="130"/>
      <c r="AS28" s="130"/>
      <c r="AT28" s="130"/>
      <c r="AU28" s="130"/>
      <c r="AV28" s="130"/>
      <c r="AW28" s="130"/>
    </row>
    <row r="29" spans="1:49" s="94" customFormat="1" ht="12.75">
      <c r="A29" s="186" t="s">
        <v>192</v>
      </c>
      <c r="B29" s="91"/>
      <c r="C29" s="91"/>
      <c r="D29" s="91"/>
      <c r="E29" s="91"/>
      <c r="F29" s="207"/>
      <c r="G29" s="91"/>
      <c r="H29" s="91"/>
      <c r="I29" s="91"/>
      <c r="J29" s="91"/>
      <c r="K29" s="207"/>
      <c r="L29" s="91"/>
      <c r="M29" s="91"/>
      <c r="N29" s="91"/>
      <c r="O29" s="91"/>
      <c r="P29" s="207"/>
      <c r="Q29" s="91"/>
      <c r="R29" s="91"/>
      <c r="S29" s="91"/>
      <c r="T29" s="91"/>
      <c r="U29" s="207"/>
      <c r="V29" s="91"/>
      <c r="W29" s="91"/>
      <c r="X29" s="91"/>
      <c r="Y29" s="91"/>
      <c r="Z29" s="207"/>
      <c r="AA29" s="91">
        <f aca="true" t="shared" si="6" ref="AA29:AA34">AE29-AD29-AC29-AB29</f>
        <v>36690</v>
      </c>
      <c r="AB29" s="91">
        <v>32474</v>
      </c>
      <c r="AC29" s="91">
        <v>34893</v>
      </c>
      <c r="AD29" s="91">
        <f>15600+783</f>
        <v>16383</v>
      </c>
      <c r="AE29" s="207">
        <v>120440</v>
      </c>
      <c r="AF29" s="91">
        <v>17048</v>
      </c>
      <c r="AG29" s="91">
        <v>23538</v>
      </c>
      <c r="AH29" s="91">
        <f aca="true" t="shared" si="7" ref="AH29:AH34">AJ29-AI29-AG29-AF29</f>
        <v>20135</v>
      </c>
      <c r="AI29" s="91">
        <v>18143</v>
      </c>
      <c r="AJ29" s="207">
        <v>78864</v>
      </c>
      <c r="AK29" s="91">
        <v>23876</v>
      </c>
      <c r="AL29" s="91">
        <v>30559</v>
      </c>
      <c r="AM29" s="91">
        <v>32906</v>
      </c>
      <c r="AN29" s="91">
        <v>38474</v>
      </c>
      <c r="AO29" s="207">
        <v>125815</v>
      </c>
      <c r="AP29" s="91">
        <v>46036</v>
      </c>
      <c r="AQ29" s="91">
        <v>15178</v>
      </c>
      <c r="AR29" s="91">
        <v>18332</v>
      </c>
      <c r="AS29" s="91">
        <v>29230</v>
      </c>
      <c r="AT29" s="207">
        <v>108776</v>
      </c>
      <c r="AU29" s="91">
        <v>23556</v>
      </c>
      <c r="AV29" s="91">
        <v>29624</v>
      </c>
      <c r="AW29" s="91">
        <v>35466</v>
      </c>
    </row>
    <row r="30" spans="1:49" s="94" customFormat="1" ht="12.75">
      <c r="A30" s="186" t="s">
        <v>193</v>
      </c>
      <c r="B30" s="91"/>
      <c r="C30" s="91"/>
      <c r="D30" s="91"/>
      <c r="E30" s="91"/>
      <c r="F30" s="207"/>
      <c r="G30" s="91"/>
      <c r="H30" s="91"/>
      <c r="I30" s="91"/>
      <c r="J30" s="91"/>
      <c r="K30" s="207"/>
      <c r="L30" s="91"/>
      <c r="M30" s="91"/>
      <c r="N30" s="91"/>
      <c r="O30" s="91"/>
      <c r="P30" s="207"/>
      <c r="Q30" s="91"/>
      <c r="R30" s="91"/>
      <c r="S30" s="91"/>
      <c r="T30" s="91"/>
      <c r="U30" s="207"/>
      <c r="V30" s="91"/>
      <c r="W30" s="91"/>
      <c r="X30" s="91"/>
      <c r="Y30" s="91"/>
      <c r="Z30" s="207"/>
      <c r="AA30" s="91">
        <f t="shared" si="6"/>
        <v>19352</v>
      </c>
      <c r="AB30" s="91">
        <v>69079</v>
      </c>
      <c r="AC30" s="91">
        <v>58697</v>
      </c>
      <c r="AD30" s="91">
        <f>19459+2441</f>
        <v>21900</v>
      </c>
      <c r="AE30" s="207">
        <v>169028</v>
      </c>
      <c r="AF30" s="91">
        <v>28352</v>
      </c>
      <c r="AG30" s="91">
        <v>58530</v>
      </c>
      <c r="AH30" s="91">
        <f t="shared" si="7"/>
        <v>47220</v>
      </c>
      <c r="AI30" s="91">
        <v>37833</v>
      </c>
      <c r="AJ30" s="207">
        <v>171935</v>
      </c>
      <c r="AK30" s="91">
        <v>40149</v>
      </c>
      <c r="AL30" s="91">
        <v>68957</v>
      </c>
      <c r="AM30" s="91">
        <v>4539</v>
      </c>
      <c r="AN30" s="91">
        <v>-45677</v>
      </c>
      <c r="AO30" s="207">
        <v>67968</v>
      </c>
      <c r="AP30" s="91">
        <v>4676</v>
      </c>
      <c r="AQ30" s="91">
        <v>41289</v>
      </c>
      <c r="AR30" s="91">
        <v>5436</v>
      </c>
      <c r="AS30" s="91">
        <v>-2557</v>
      </c>
      <c r="AT30" s="207">
        <v>48844</v>
      </c>
      <c r="AU30" s="91">
        <v>9141</v>
      </c>
      <c r="AV30" s="91">
        <v>21434</v>
      </c>
      <c r="AW30" s="91">
        <v>41716</v>
      </c>
    </row>
    <row r="31" spans="1:49" s="94" customFormat="1" ht="12.75">
      <c r="A31" s="186" t="s">
        <v>471</v>
      </c>
      <c r="B31" s="91"/>
      <c r="C31" s="91"/>
      <c r="D31" s="91"/>
      <c r="E31" s="91"/>
      <c r="F31" s="207"/>
      <c r="G31" s="91"/>
      <c r="H31" s="91"/>
      <c r="I31" s="91"/>
      <c r="J31" s="91"/>
      <c r="K31" s="207"/>
      <c r="L31" s="91"/>
      <c r="M31" s="91"/>
      <c r="N31" s="91"/>
      <c r="O31" s="91"/>
      <c r="P31" s="207"/>
      <c r="Q31" s="91"/>
      <c r="R31" s="91"/>
      <c r="S31" s="91"/>
      <c r="T31" s="91"/>
      <c r="U31" s="207"/>
      <c r="V31" s="91"/>
      <c r="W31" s="91"/>
      <c r="X31" s="91"/>
      <c r="Y31" s="91"/>
      <c r="Z31" s="207"/>
      <c r="AA31" s="91">
        <f t="shared" si="6"/>
        <v>11330</v>
      </c>
      <c r="AB31" s="91">
        <v>9684</v>
      </c>
      <c r="AC31" s="91">
        <v>5467</v>
      </c>
      <c r="AD31" s="91">
        <f>9388+302</f>
        <v>9690</v>
      </c>
      <c r="AE31" s="207">
        <v>36171</v>
      </c>
      <c r="AF31" s="91">
        <v>12816</v>
      </c>
      <c r="AG31" s="91">
        <v>8320</v>
      </c>
      <c r="AH31" s="91">
        <f t="shared" si="7"/>
        <v>8397</v>
      </c>
      <c r="AI31" s="91">
        <v>9210</v>
      </c>
      <c r="AJ31" s="207">
        <v>38743</v>
      </c>
      <c r="AK31" s="91">
        <v>11253</v>
      </c>
      <c r="AL31" s="91">
        <v>9503</v>
      </c>
      <c r="AM31" s="91">
        <v>8430</v>
      </c>
      <c r="AN31" s="91">
        <v>11393</v>
      </c>
      <c r="AO31" s="207">
        <v>40579</v>
      </c>
      <c r="AP31" s="91">
        <v>18617</v>
      </c>
      <c r="AQ31" s="91">
        <v>11981</v>
      </c>
      <c r="AR31" s="91">
        <v>17166</v>
      </c>
      <c r="AS31" s="91">
        <v>17283</v>
      </c>
      <c r="AT31" s="207">
        <v>65047</v>
      </c>
      <c r="AU31" s="91">
        <v>25287</v>
      </c>
      <c r="AV31" s="91">
        <v>20654</v>
      </c>
      <c r="AW31" s="91">
        <v>8751</v>
      </c>
    </row>
    <row r="32" spans="1:49" s="94" customFormat="1" ht="12.75">
      <c r="A32" s="186" t="s">
        <v>60</v>
      </c>
      <c r="B32" s="91"/>
      <c r="C32" s="91"/>
      <c r="D32" s="91"/>
      <c r="E32" s="91"/>
      <c r="F32" s="207"/>
      <c r="G32" s="91"/>
      <c r="H32" s="91"/>
      <c r="I32" s="91"/>
      <c r="J32" s="91"/>
      <c r="K32" s="207"/>
      <c r="L32" s="91"/>
      <c r="M32" s="91"/>
      <c r="N32" s="91"/>
      <c r="O32" s="91"/>
      <c r="P32" s="207"/>
      <c r="Q32" s="91"/>
      <c r="R32" s="91"/>
      <c r="S32" s="91"/>
      <c r="T32" s="91"/>
      <c r="U32" s="207"/>
      <c r="V32" s="91"/>
      <c r="W32" s="91"/>
      <c r="X32" s="91"/>
      <c r="Y32" s="91"/>
      <c r="Z32" s="207"/>
      <c r="AA32" s="91">
        <f t="shared" si="6"/>
        <v>3651</v>
      </c>
      <c r="AB32" s="91">
        <v>3919</v>
      </c>
      <c r="AC32" s="91">
        <v>5463</v>
      </c>
      <c r="AD32" s="91">
        <f>10251+1</f>
        <v>10252</v>
      </c>
      <c r="AE32" s="207">
        <v>23285</v>
      </c>
      <c r="AF32" s="91">
        <v>12630</v>
      </c>
      <c r="AG32" s="91">
        <v>12188</v>
      </c>
      <c r="AH32" s="91">
        <f t="shared" si="7"/>
        <v>11940</v>
      </c>
      <c r="AI32" s="91">
        <v>4134</v>
      </c>
      <c r="AJ32" s="207">
        <v>40892</v>
      </c>
      <c r="AK32" s="91">
        <v>2638</v>
      </c>
      <c r="AL32" s="91">
        <v>-13743</v>
      </c>
      <c r="AM32" s="91">
        <v>-190</v>
      </c>
      <c r="AN32" s="91">
        <v>3752</v>
      </c>
      <c r="AO32" s="207">
        <v>-7543</v>
      </c>
      <c r="AP32" s="91">
        <v>-3711</v>
      </c>
      <c r="AQ32" s="91">
        <v>-9335</v>
      </c>
      <c r="AR32" s="91">
        <v>1377</v>
      </c>
      <c r="AS32" s="91">
        <v>-3582</v>
      </c>
      <c r="AT32" s="207">
        <v>-15251</v>
      </c>
      <c r="AU32" s="91">
        <v>-2170</v>
      </c>
      <c r="AV32" s="91">
        <v>1576</v>
      </c>
      <c r="AW32" s="91">
        <v>6046</v>
      </c>
    </row>
    <row r="33" spans="1:49" s="94" customFormat="1" ht="12.75">
      <c r="A33" s="186" t="s">
        <v>195</v>
      </c>
      <c r="B33" s="91"/>
      <c r="C33" s="91"/>
      <c r="D33" s="91"/>
      <c r="E33" s="91"/>
      <c r="F33" s="207"/>
      <c r="G33" s="91"/>
      <c r="H33" s="91"/>
      <c r="I33" s="91"/>
      <c r="J33" s="91"/>
      <c r="K33" s="207"/>
      <c r="L33" s="91"/>
      <c r="M33" s="91"/>
      <c r="N33" s="91"/>
      <c r="O33" s="91"/>
      <c r="P33" s="207"/>
      <c r="Q33" s="91"/>
      <c r="R33" s="91"/>
      <c r="S33" s="91"/>
      <c r="T33" s="91"/>
      <c r="U33" s="207"/>
      <c r="V33" s="91"/>
      <c r="W33" s="91"/>
      <c r="X33" s="91"/>
      <c r="Y33" s="91"/>
      <c r="Z33" s="207"/>
      <c r="AA33" s="91">
        <f t="shared" si="6"/>
        <v>-11081</v>
      </c>
      <c r="AB33" s="91">
        <v>-13926</v>
      </c>
      <c r="AC33" s="91">
        <v>-9987</v>
      </c>
      <c r="AD33" s="91">
        <f>-9890-206</f>
        <v>-10096</v>
      </c>
      <c r="AE33" s="207">
        <v>-45090</v>
      </c>
      <c r="AF33" s="91">
        <v>-8225</v>
      </c>
      <c r="AG33" s="91">
        <v>-9590</v>
      </c>
      <c r="AH33" s="91">
        <f t="shared" si="7"/>
        <v>-9232</v>
      </c>
      <c r="AI33" s="91">
        <v>-2592</v>
      </c>
      <c r="AJ33" s="207">
        <v>-29639</v>
      </c>
      <c r="AK33" s="91">
        <v>-9145</v>
      </c>
      <c r="AL33" s="91">
        <v>-11505</v>
      </c>
      <c r="AM33" s="91">
        <v>-8565</v>
      </c>
      <c r="AN33" s="91">
        <v>-9675</v>
      </c>
      <c r="AO33" s="207">
        <v>-38890</v>
      </c>
      <c r="AP33" s="91">
        <v>-5483</v>
      </c>
      <c r="AQ33" s="91">
        <v>-20354</v>
      </c>
      <c r="AR33" s="91">
        <v>-8198</v>
      </c>
      <c r="AS33" s="91">
        <v>-12548</v>
      </c>
      <c r="AT33" s="207">
        <v>-46583</v>
      </c>
      <c r="AU33" s="91">
        <v>-4781</v>
      </c>
      <c r="AV33" s="91">
        <v>1951</v>
      </c>
      <c r="AW33" s="91">
        <v>-14653</v>
      </c>
    </row>
    <row r="34" spans="1:49" s="94" customFormat="1" ht="14.25">
      <c r="A34" s="186" t="s">
        <v>331</v>
      </c>
      <c r="B34" s="91"/>
      <c r="C34" s="91"/>
      <c r="D34" s="91"/>
      <c r="E34" s="91"/>
      <c r="F34" s="207"/>
      <c r="G34" s="91"/>
      <c r="H34" s="91"/>
      <c r="I34" s="91"/>
      <c r="J34" s="91"/>
      <c r="K34" s="207"/>
      <c r="L34" s="91"/>
      <c r="M34" s="91"/>
      <c r="N34" s="91"/>
      <c r="O34" s="91"/>
      <c r="P34" s="207"/>
      <c r="Q34" s="91"/>
      <c r="R34" s="91"/>
      <c r="S34" s="91"/>
      <c r="T34" s="91"/>
      <c r="U34" s="207"/>
      <c r="V34" s="91"/>
      <c r="W34" s="91"/>
      <c r="X34" s="91"/>
      <c r="Y34" s="91"/>
      <c r="Z34" s="207"/>
      <c r="AA34" s="91">
        <f t="shared" si="6"/>
        <v>5538</v>
      </c>
      <c r="AB34" s="91">
        <v>1096</v>
      </c>
      <c r="AC34" s="91">
        <v>221</v>
      </c>
      <c r="AD34" s="91">
        <v>1869</v>
      </c>
      <c r="AE34" s="207">
        <v>8724</v>
      </c>
      <c r="AF34" s="91">
        <v>-1421</v>
      </c>
      <c r="AG34" s="91">
        <v>-1899</v>
      </c>
      <c r="AH34" s="91">
        <f t="shared" si="7"/>
        <v>-576</v>
      </c>
      <c r="AI34" s="91">
        <v>2521</v>
      </c>
      <c r="AJ34" s="207">
        <v>-1375</v>
      </c>
      <c r="AK34" s="91">
        <v>-1470</v>
      </c>
      <c r="AL34" s="91">
        <v>-1078</v>
      </c>
      <c r="AM34" s="91">
        <v>5285</v>
      </c>
      <c r="AN34" s="91">
        <v>3705</v>
      </c>
      <c r="AO34" s="207">
        <v>6442</v>
      </c>
      <c r="AP34" s="91">
        <v>-6726</v>
      </c>
      <c r="AQ34" s="91">
        <v>8960</v>
      </c>
      <c r="AR34" s="91">
        <v>2260</v>
      </c>
      <c r="AS34" s="91">
        <v>-1617</v>
      </c>
      <c r="AT34" s="207">
        <v>2876</v>
      </c>
      <c r="AU34" s="91">
        <v>-913</v>
      </c>
      <c r="AV34" s="91">
        <v>881</v>
      </c>
      <c r="AW34" s="91">
        <v>2261</v>
      </c>
    </row>
    <row r="35" spans="1:49" s="119" customFormat="1" ht="12.75">
      <c r="A35" s="188" t="s">
        <v>205</v>
      </c>
      <c r="B35" s="99"/>
      <c r="C35" s="99"/>
      <c r="D35" s="99"/>
      <c r="E35" s="99"/>
      <c r="F35" s="208"/>
      <c r="G35" s="99"/>
      <c r="H35" s="99"/>
      <c r="I35" s="99"/>
      <c r="J35" s="99"/>
      <c r="K35" s="208"/>
      <c r="L35" s="99"/>
      <c r="M35" s="99"/>
      <c r="N35" s="99"/>
      <c r="O35" s="99"/>
      <c r="P35" s="208"/>
      <c r="Q35" s="99"/>
      <c r="R35" s="99"/>
      <c r="S35" s="99"/>
      <c r="T35" s="99"/>
      <c r="U35" s="208"/>
      <c r="V35" s="99"/>
      <c r="W35" s="99"/>
      <c r="X35" s="99"/>
      <c r="Y35" s="99"/>
      <c r="Z35" s="208"/>
      <c r="AA35" s="99">
        <f aca="true" t="shared" si="8" ref="AA35:AL35">SUM(AA29:AA34)</f>
        <v>65480</v>
      </c>
      <c r="AB35" s="99">
        <f t="shared" si="8"/>
        <v>102326</v>
      </c>
      <c r="AC35" s="99">
        <f t="shared" si="8"/>
        <v>94754</v>
      </c>
      <c r="AD35" s="99">
        <f t="shared" si="8"/>
        <v>49998</v>
      </c>
      <c r="AE35" s="208">
        <f t="shared" si="8"/>
        <v>312558</v>
      </c>
      <c r="AF35" s="99">
        <f t="shared" si="8"/>
        <v>61200</v>
      </c>
      <c r="AG35" s="99">
        <f t="shared" si="8"/>
        <v>91087</v>
      </c>
      <c r="AH35" s="99">
        <f t="shared" si="8"/>
        <v>77884</v>
      </c>
      <c r="AI35" s="99">
        <f t="shared" si="8"/>
        <v>69249</v>
      </c>
      <c r="AJ35" s="208">
        <f t="shared" si="8"/>
        <v>299420</v>
      </c>
      <c r="AK35" s="99">
        <f t="shared" si="8"/>
        <v>67301</v>
      </c>
      <c r="AL35" s="99">
        <f t="shared" si="8"/>
        <v>82693</v>
      </c>
      <c r="AM35" s="99">
        <v>42405</v>
      </c>
      <c r="AN35" s="99">
        <v>1972</v>
      </c>
      <c r="AO35" s="208">
        <v>194371</v>
      </c>
      <c r="AP35" s="99">
        <v>53409</v>
      </c>
      <c r="AQ35" s="99">
        <v>47718</v>
      </c>
      <c r="AR35" s="99">
        <v>36373</v>
      </c>
      <c r="AS35" s="99">
        <v>26209</v>
      </c>
      <c r="AT35" s="208">
        <v>163709</v>
      </c>
      <c r="AU35" s="99">
        <v>50120</v>
      </c>
      <c r="AV35" s="99">
        <v>76120</v>
      </c>
      <c r="AW35" s="99">
        <v>79587</v>
      </c>
    </row>
    <row r="36" ht="12.75"/>
    <row r="37" ht="12.75"/>
    <row r="38" spans="1:49" s="94" customFormat="1" ht="14.25">
      <c r="A38" s="183" t="s">
        <v>335</v>
      </c>
      <c r="B38" s="184" t="s">
        <v>0</v>
      </c>
      <c r="C38" s="184" t="s">
        <v>1</v>
      </c>
      <c r="D38" s="184" t="s">
        <v>2</v>
      </c>
      <c r="E38" s="184" t="s">
        <v>3</v>
      </c>
      <c r="F38" s="184" t="s">
        <v>4</v>
      </c>
      <c r="G38" s="184" t="s">
        <v>10</v>
      </c>
      <c r="H38" s="184" t="s">
        <v>11</v>
      </c>
      <c r="I38" s="184" t="s">
        <v>12</v>
      </c>
      <c r="J38" s="184" t="s">
        <v>13</v>
      </c>
      <c r="K38" s="184" t="s">
        <v>14</v>
      </c>
      <c r="L38" s="184" t="s">
        <v>15</v>
      </c>
      <c r="M38" s="184" t="s">
        <v>16</v>
      </c>
      <c r="N38" s="184" t="s">
        <v>17</v>
      </c>
      <c r="O38" s="184" t="s">
        <v>18</v>
      </c>
      <c r="P38" s="184" t="s">
        <v>19</v>
      </c>
      <c r="Q38" s="184" t="s">
        <v>20</v>
      </c>
      <c r="R38" s="184" t="s">
        <v>21</v>
      </c>
      <c r="S38" s="184" t="s">
        <v>22</v>
      </c>
      <c r="T38" s="184" t="s">
        <v>23</v>
      </c>
      <c r="U38" s="184" t="s">
        <v>24</v>
      </c>
      <c r="V38" s="184" t="s">
        <v>25</v>
      </c>
      <c r="W38" s="184" t="s">
        <v>26</v>
      </c>
      <c r="X38" s="184" t="s">
        <v>27</v>
      </c>
      <c r="Y38" s="184" t="s">
        <v>28</v>
      </c>
      <c r="Z38" s="184" t="s">
        <v>29</v>
      </c>
      <c r="AA38" s="184" t="s">
        <v>30</v>
      </c>
      <c r="AB38" s="184" t="s">
        <v>31</v>
      </c>
      <c r="AC38" s="184" t="s">
        <v>32</v>
      </c>
      <c r="AD38" s="184" t="s">
        <v>275</v>
      </c>
      <c r="AE38" s="184" t="s">
        <v>276</v>
      </c>
      <c r="AF38" s="184" t="s">
        <v>278</v>
      </c>
      <c r="AG38" s="184" t="s">
        <v>280</v>
      </c>
      <c r="AH38" s="184" t="s">
        <v>287</v>
      </c>
      <c r="AI38" s="191" t="s">
        <v>289</v>
      </c>
      <c r="AJ38" s="191" t="s">
        <v>290</v>
      </c>
      <c r="AK38" s="191" t="s">
        <v>299</v>
      </c>
      <c r="AL38" s="191" t="s">
        <v>300</v>
      </c>
      <c r="AM38" s="191" t="s">
        <v>301</v>
      </c>
      <c r="AN38" s="191" t="s">
        <v>302</v>
      </c>
      <c r="AO38" s="191" t="s">
        <v>303</v>
      </c>
      <c r="AP38" s="191" t="s">
        <v>341</v>
      </c>
      <c r="AQ38" s="191" t="s">
        <v>342</v>
      </c>
      <c r="AR38" s="191" t="s">
        <v>343</v>
      </c>
      <c r="AS38" s="191" t="s">
        <v>344</v>
      </c>
      <c r="AT38" s="191" t="s">
        <v>345</v>
      </c>
      <c r="AU38" s="191" t="s">
        <v>491</v>
      </c>
      <c r="AV38" s="191" t="s">
        <v>494</v>
      </c>
      <c r="AW38" s="191" t="s">
        <v>496</v>
      </c>
    </row>
    <row r="39" spans="1:49" s="94" customFormat="1" ht="12.75">
      <c r="A39" s="128" t="s">
        <v>356</v>
      </c>
      <c r="B39" s="129"/>
      <c r="C39" s="129"/>
      <c r="D39" s="129"/>
      <c r="E39" s="129"/>
      <c r="F39" s="129"/>
      <c r="G39" s="129"/>
      <c r="H39" s="129"/>
      <c r="I39" s="129"/>
      <c r="J39" s="129"/>
      <c r="K39" s="129"/>
      <c r="L39" s="129"/>
      <c r="M39" s="129"/>
      <c r="N39" s="129"/>
      <c r="O39" s="129"/>
      <c r="P39" s="129"/>
      <c r="Q39" s="129"/>
      <c r="R39" s="129"/>
      <c r="S39" s="129"/>
      <c r="T39" s="129"/>
      <c r="U39" s="129"/>
      <c r="V39" s="129"/>
      <c r="W39" s="129"/>
      <c r="X39" s="129"/>
      <c r="Y39" s="129"/>
      <c r="Z39" s="129"/>
      <c r="AA39" s="129"/>
      <c r="AB39" s="129"/>
      <c r="AC39" s="129"/>
      <c r="AD39" s="129"/>
      <c r="AE39" s="129"/>
      <c r="AF39" s="129"/>
      <c r="AG39" s="129"/>
      <c r="AH39" s="129"/>
      <c r="AI39" s="130"/>
      <c r="AJ39" s="130"/>
      <c r="AK39" s="130"/>
      <c r="AL39" s="130"/>
      <c r="AM39" s="130"/>
      <c r="AN39" s="130"/>
      <c r="AO39" s="130"/>
      <c r="AP39" s="130"/>
      <c r="AQ39" s="130"/>
      <c r="AR39" s="130"/>
      <c r="AS39" s="130"/>
      <c r="AT39" s="130"/>
      <c r="AU39" s="130"/>
      <c r="AV39" s="130"/>
      <c r="AW39" s="130"/>
    </row>
    <row r="40" spans="1:49" s="94" customFormat="1" ht="12.75">
      <c r="A40" s="186" t="s">
        <v>192</v>
      </c>
      <c r="B40" s="91"/>
      <c r="C40" s="91"/>
      <c r="D40" s="91"/>
      <c r="E40" s="91"/>
      <c r="F40" s="207"/>
      <c r="G40" s="91"/>
      <c r="H40" s="91"/>
      <c r="I40" s="91"/>
      <c r="J40" s="91"/>
      <c r="K40" s="207"/>
      <c r="L40" s="91"/>
      <c r="M40" s="91"/>
      <c r="N40" s="91"/>
      <c r="O40" s="91"/>
      <c r="P40" s="207"/>
      <c r="Q40" s="91"/>
      <c r="R40" s="91"/>
      <c r="S40" s="91"/>
      <c r="T40" s="91"/>
      <c r="U40" s="207"/>
      <c r="V40" s="91"/>
      <c r="W40" s="91"/>
      <c r="X40" s="91"/>
      <c r="Y40" s="91"/>
      <c r="Z40" s="207"/>
      <c r="AA40" s="91">
        <f aca="true" t="shared" si="9" ref="AA40:AA45">AE40-AD40-AC40-AB40</f>
        <v>44019</v>
      </c>
      <c r="AB40" s="91">
        <v>41681</v>
      </c>
      <c r="AC40" s="91">
        <v>42583</v>
      </c>
      <c r="AD40" s="91">
        <f>27488+783</f>
        <v>28271</v>
      </c>
      <c r="AE40" s="207">
        <v>156554</v>
      </c>
      <c r="AF40" s="91">
        <v>26865</v>
      </c>
      <c r="AG40" s="91">
        <v>30151</v>
      </c>
      <c r="AH40" s="91">
        <f aca="true" t="shared" si="10" ref="AH40:AH45">AJ40-AI40-AG40-AF40</f>
        <v>34143</v>
      </c>
      <c r="AI40" s="91">
        <v>28109</v>
      </c>
      <c r="AJ40" s="207">
        <v>119268</v>
      </c>
      <c r="AK40" s="91">
        <v>31056</v>
      </c>
      <c r="AL40" s="91">
        <v>37160</v>
      </c>
      <c r="AM40" s="91">
        <v>43415</v>
      </c>
      <c r="AN40" s="91">
        <v>50960</v>
      </c>
      <c r="AO40" s="207">
        <v>162591</v>
      </c>
      <c r="AP40" s="91">
        <v>56337</v>
      </c>
      <c r="AQ40" s="91">
        <v>28095</v>
      </c>
      <c r="AR40" s="91">
        <v>27889</v>
      </c>
      <c r="AS40" s="91">
        <v>31503</v>
      </c>
      <c r="AT40" s="207">
        <v>143824</v>
      </c>
      <c r="AU40" s="91">
        <v>34784</v>
      </c>
      <c r="AV40" s="91">
        <v>39751</v>
      </c>
      <c r="AW40" s="91">
        <v>43231</v>
      </c>
    </row>
    <row r="41" spans="1:49" s="94" customFormat="1" ht="12.75">
      <c r="A41" s="186" t="s">
        <v>193</v>
      </c>
      <c r="B41" s="91"/>
      <c r="C41" s="91"/>
      <c r="D41" s="91"/>
      <c r="E41" s="91"/>
      <c r="F41" s="207"/>
      <c r="G41" s="91"/>
      <c r="H41" s="91"/>
      <c r="I41" s="91"/>
      <c r="J41" s="91"/>
      <c r="K41" s="207"/>
      <c r="L41" s="91"/>
      <c r="M41" s="91"/>
      <c r="N41" s="91"/>
      <c r="O41" s="91"/>
      <c r="P41" s="207"/>
      <c r="Q41" s="91"/>
      <c r="R41" s="91"/>
      <c r="S41" s="91"/>
      <c r="T41" s="91"/>
      <c r="U41" s="207"/>
      <c r="V41" s="91"/>
      <c r="W41" s="91"/>
      <c r="X41" s="91"/>
      <c r="Y41" s="91"/>
      <c r="Z41" s="207"/>
      <c r="AA41" s="91">
        <f t="shared" si="9"/>
        <v>35213</v>
      </c>
      <c r="AB41" s="91">
        <v>84487</v>
      </c>
      <c r="AC41" s="91">
        <v>74565</v>
      </c>
      <c r="AD41" s="91">
        <f>34518+2441</f>
        <v>36959</v>
      </c>
      <c r="AE41" s="207">
        <v>231224</v>
      </c>
      <c r="AF41" s="91">
        <v>43911</v>
      </c>
      <c r="AG41" s="91">
        <v>74577</v>
      </c>
      <c r="AH41" s="91">
        <f t="shared" si="10"/>
        <v>63004</v>
      </c>
      <c r="AI41" s="91">
        <v>53652</v>
      </c>
      <c r="AJ41" s="207">
        <v>235144</v>
      </c>
      <c r="AK41" s="91">
        <v>57846</v>
      </c>
      <c r="AL41" s="91">
        <v>86259</v>
      </c>
      <c r="AM41" s="91">
        <v>22885</v>
      </c>
      <c r="AN41" s="91">
        <v>-24411</v>
      </c>
      <c r="AO41" s="207">
        <v>142579</v>
      </c>
      <c r="AP41" s="91">
        <v>24551</v>
      </c>
      <c r="AQ41" s="91">
        <v>63198</v>
      </c>
      <c r="AR41" s="91">
        <v>25113</v>
      </c>
      <c r="AS41" s="91">
        <v>18710</v>
      </c>
      <c r="AT41" s="207">
        <v>131572</v>
      </c>
      <c r="AU41" s="91">
        <v>29480</v>
      </c>
      <c r="AV41" s="91">
        <v>42312</v>
      </c>
      <c r="AW41" s="91">
        <v>63259</v>
      </c>
    </row>
    <row r="42" spans="1:49" s="94" customFormat="1" ht="12.75">
      <c r="A42" s="186" t="s">
        <v>467</v>
      </c>
      <c r="B42" s="91"/>
      <c r="C42" s="91"/>
      <c r="D42" s="91"/>
      <c r="E42" s="91"/>
      <c r="F42" s="207"/>
      <c r="G42" s="91"/>
      <c r="H42" s="91"/>
      <c r="I42" s="91"/>
      <c r="J42" s="91"/>
      <c r="K42" s="207"/>
      <c r="L42" s="91"/>
      <c r="M42" s="91"/>
      <c r="N42" s="91"/>
      <c r="O42" s="91"/>
      <c r="P42" s="207"/>
      <c r="Q42" s="91"/>
      <c r="R42" s="91"/>
      <c r="S42" s="91"/>
      <c r="T42" s="91"/>
      <c r="U42" s="207"/>
      <c r="V42" s="91"/>
      <c r="W42" s="91"/>
      <c r="X42" s="91"/>
      <c r="Y42" s="91"/>
      <c r="Z42" s="207"/>
      <c r="AA42" s="91">
        <f t="shared" si="9"/>
        <v>13298</v>
      </c>
      <c r="AB42" s="91">
        <v>11023</v>
      </c>
      <c r="AC42" s="91">
        <v>7101</v>
      </c>
      <c r="AD42" s="91">
        <f>11194+302</f>
        <v>11496</v>
      </c>
      <c r="AE42" s="207">
        <v>42918</v>
      </c>
      <c r="AF42" s="91">
        <v>14467</v>
      </c>
      <c r="AG42" s="91">
        <v>10069</v>
      </c>
      <c r="AH42" s="91">
        <f t="shared" si="10"/>
        <v>10104</v>
      </c>
      <c r="AI42" s="91">
        <v>11545</v>
      </c>
      <c r="AJ42" s="207">
        <v>46185</v>
      </c>
      <c r="AK42" s="91">
        <v>13370</v>
      </c>
      <c r="AL42" s="91">
        <v>11706</v>
      </c>
      <c r="AM42" s="91">
        <v>10921</v>
      </c>
      <c r="AN42" s="91">
        <v>14467</v>
      </c>
      <c r="AO42" s="207">
        <v>50464</v>
      </c>
      <c r="AP42" s="91">
        <v>21116</v>
      </c>
      <c r="AQ42" s="91">
        <v>14575</v>
      </c>
      <c r="AR42" s="91">
        <v>19928</v>
      </c>
      <c r="AS42" s="91">
        <v>22380</v>
      </c>
      <c r="AT42" s="207">
        <v>77999</v>
      </c>
      <c r="AU42" s="91">
        <v>30223</v>
      </c>
      <c r="AV42" s="91">
        <v>26077</v>
      </c>
      <c r="AW42" s="91">
        <v>13598</v>
      </c>
    </row>
    <row r="43" spans="1:49" s="94" customFormat="1" ht="12.75">
      <c r="A43" s="186" t="s">
        <v>60</v>
      </c>
      <c r="B43" s="91"/>
      <c r="C43" s="91"/>
      <c r="D43" s="91"/>
      <c r="E43" s="91"/>
      <c r="F43" s="207"/>
      <c r="G43" s="91"/>
      <c r="H43" s="91"/>
      <c r="I43" s="91"/>
      <c r="J43" s="91"/>
      <c r="K43" s="207"/>
      <c r="L43" s="91"/>
      <c r="M43" s="91"/>
      <c r="N43" s="91"/>
      <c r="O43" s="91"/>
      <c r="P43" s="207"/>
      <c r="Q43" s="91"/>
      <c r="R43" s="91"/>
      <c r="S43" s="91"/>
      <c r="T43" s="91"/>
      <c r="U43" s="207"/>
      <c r="V43" s="91"/>
      <c r="W43" s="91"/>
      <c r="X43" s="91"/>
      <c r="Y43" s="91"/>
      <c r="Z43" s="207"/>
      <c r="AA43" s="91">
        <f t="shared" si="9"/>
        <v>8059</v>
      </c>
      <c r="AB43" s="91">
        <v>8446</v>
      </c>
      <c r="AC43" s="91">
        <v>10068</v>
      </c>
      <c r="AD43" s="91">
        <f>15198+1</f>
        <v>15199</v>
      </c>
      <c r="AE43" s="207">
        <v>41772</v>
      </c>
      <c r="AF43" s="91">
        <v>17225</v>
      </c>
      <c r="AG43" s="91">
        <v>17090</v>
      </c>
      <c r="AH43" s="91">
        <f t="shared" si="10"/>
        <v>16695</v>
      </c>
      <c r="AI43" s="91">
        <v>9284</v>
      </c>
      <c r="AJ43" s="207">
        <v>60294</v>
      </c>
      <c r="AK43" s="91">
        <v>7414</v>
      </c>
      <c r="AL43" s="91">
        <v>-8214</v>
      </c>
      <c r="AM43" s="91">
        <v>4347</v>
      </c>
      <c r="AN43" s="91">
        <v>8585</v>
      </c>
      <c r="AO43" s="207">
        <v>12132</v>
      </c>
      <c r="AP43" s="91">
        <v>1016</v>
      </c>
      <c r="AQ43" s="91">
        <v>-4638</v>
      </c>
      <c r="AR43" s="91">
        <v>6117</v>
      </c>
      <c r="AS43" s="91">
        <v>547</v>
      </c>
      <c r="AT43" s="207">
        <v>3042</v>
      </c>
      <c r="AU43" s="91">
        <v>2079</v>
      </c>
      <c r="AV43" s="91">
        <v>5997</v>
      </c>
      <c r="AW43" s="91">
        <v>10614</v>
      </c>
    </row>
    <row r="44" spans="1:49" s="94" customFormat="1" ht="12.75">
      <c r="A44" s="186" t="s">
        <v>195</v>
      </c>
      <c r="B44" s="91"/>
      <c r="C44" s="91"/>
      <c r="D44" s="91"/>
      <c r="E44" s="91"/>
      <c r="F44" s="207"/>
      <c r="G44" s="91"/>
      <c r="H44" s="91"/>
      <c r="I44" s="91"/>
      <c r="J44" s="91"/>
      <c r="K44" s="207"/>
      <c r="L44" s="91"/>
      <c r="M44" s="91"/>
      <c r="N44" s="91"/>
      <c r="O44" s="91"/>
      <c r="P44" s="207"/>
      <c r="Q44" s="91"/>
      <c r="R44" s="91"/>
      <c r="S44" s="91"/>
      <c r="T44" s="91"/>
      <c r="U44" s="207"/>
      <c r="V44" s="91"/>
      <c r="W44" s="91"/>
      <c r="X44" s="91"/>
      <c r="Y44" s="91"/>
      <c r="Z44" s="207"/>
      <c r="AA44" s="91">
        <f t="shared" si="9"/>
        <v>-9028</v>
      </c>
      <c r="AB44" s="91">
        <v>-11805</v>
      </c>
      <c r="AC44" s="91">
        <v>-7415</v>
      </c>
      <c r="AD44" s="91">
        <f>-7353-206</f>
        <v>-7559</v>
      </c>
      <c r="AE44" s="207">
        <v>-35807</v>
      </c>
      <c r="AF44" s="91">
        <v>-5769</v>
      </c>
      <c r="AG44" s="91">
        <v>-6865</v>
      </c>
      <c r="AH44" s="91">
        <f t="shared" si="10"/>
        <v>-6670</v>
      </c>
      <c r="AI44" s="91">
        <v>-254</v>
      </c>
      <c r="AJ44" s="207">
        <v>-19558</v>
      </c>
      <c r="AK44" s="91">
        <v>-6592</v>
      </c>
      <c r="AL44" s="91">
        <v>-8988</v>
      </c>
      <c r="AM44" s="91">
        <v>-5935</v>
      </c>
      <c r="AN44" s="91">
        <v>-6394</v>
      </c>
      <c r="AO44" s="207">
        <v>-27909</v>
      </c>
      <c r="AP44" s="91">
        <v>-2662</v>
      </c>
      <c r="AQ44" s="91">
        <v>-17291</v>
      </c>
      <c r="AR44" s="91">
        <v>-5469</v>
      </c>
      <c r="AS44" s="91">
        <v>-8815</v>
      </c>
      <c r="AT44" s="207">
        <v>-34237</v>
      </c>
      <c r="AU44" s="91">
        <v>-2008</v>
      </c>
      <c r="AV44" s="91">
        <v>4678</v>
      </c>
      <c r="AW44" s="91">
        <v>-11854</v>
      </c>
    </row>
    <row r="45" spans="1:49" s="94" customFormat="1" ht="14.25">
      <c r="A45" s="186" t="s">
        <v>331</v>
      </c>
      <c r="B45" s="91"/>
      <c r="C45" s="91"/>
      <c r="D45" s="91"/>
      <c r="E45" s="91"/>
      <c r="F45" s="207"/>
      <c r="G45" s="91"/>
      <c r="H45" s="91"/>
      <c r="I45" s="91"/>
      <c r="J45" s="91"/>
      <c r="K45" s="207"/>
      <c r="L45" s="91"/>
      <c r="M45" s="91"/>
      <c r="N45" s="91"/>
      <c r="O45" s="91"/>
      <c r="P45" s="207"/>
      <c r="Q45" s="91"/>
      <c r="R45" s="91"/>
      <c r="S45" s="91"/>
      <c r="T45" s="91"/>
      <c r="U45" s="207"/>
      <c r="V45" s="91"/>
      <c r="W45" s="91"/>
      <c r="X45" s="91"/>
      <c r="Y45" s="91"/>
      <c r="Z45" s="207"/>
      <c r="AA45" s="91">
        <f t="shared" si="9"/>
        <v>5538</v>
      </c>
      <c r="AB45" s="91">
        <v>1096</v>
      </c>
      <c r="AC45" s="91">
        <v>221</v>
      </c>
      <c r="AD45" s="91">
        <v>1869</v>
      </c>
      <c r="AE45" s="207">
        <v>8724</v>
      </c>
      <c r="AF45" s="91">
        <v>-1421</v>
      </c>
      <c r="AG45" s="91">
        <v>-1899</v>
      </c>
      <c r="AH45" s="91">
        <f t="shared" si="10"/>
        <v>-576</v>
      </c>
      <c r="AI45" s="91">
        <v>2521</v>
      </c>
      <c r="AJ45" s="207">
        <v>-1375</v>
      </c>
      <c r="AK45" s="91">
        <v>-1470</v>
      </c>
      <c r="AL45" s="91">
        <v>-1078</v>
      </c>
      <c r="AM45" s="91">
        <v>5285</v>
      </c>
      <c r="AN45" s="91">
        <v>3705</v>
      </c>
      <c r="AO45" s="207">
        <v>6442</v>
      </c>
      <c r="AP45" s="91">
        <v>-6726</v>
      </c>
      <c r="AQ45" s="91">
        <v>8960</v>
      </c>
      <c r="AR45" s="91">
        <v>2260</v>
      </c>
      <c r="AS45" s="91">
        <v>-1617</v>
      </c>
      <c r="AT45" s="207">
        <v>2876</v>
      </c>
      <c r="AU45" s="91">
        <v>-1737</v>
      </c>
      <c r="AV45" s="91">
        <v>-461</v>
      </c>
      <c r="AW45" s="91">
        <v>1639</v>
      </c>
    </row>
    <row r="46" spans="1:49" s="94" customFormat="1" ht="12.75">
      <c r="A46" s="188" t="s">
        <v>205</v>
      </c>
      <c r="B46" s="99"/>
      <c r="C46" s="99"/>
      <c r="D46" s="99"/>
      <c r="E46" s="99"/>
      <c r="F46" s="208"/>
      <c r="G46" s="99"/>
      <c r="H46" s="99"/>
      <c r="I46" s="99"/>
      <c r="J46" s="99"/>
      <c r="K46" s="208"/>
      <c r="L46" s="99"/>
      <c r="M46" s="99"/>
      <c r="N46" s="99"/>
      <c r="O46" s="99"/>
      <c r="P46" s="208"/>
      <c r="Q46" s="99"/>
      <c r="R46" s="99"/>
      <c r="S46" s="99"/>
      <c r="T46" s="99"/>
      <c r="U46" s="208"/>
      <c r="V46" s="99"/>
      <c r="W46" s="99"/>
      <c r="X46" s="99"/>
      <c r="Y46" s="99"/>
      <c r="Z46" s="208"/>
      <c r="AA46" s="99">
        <f aca="true" t="shared" si="11" ref="AA46:AL46">SUM(AA40:AA45)</f>
        <v>97099</v>
      </c>
      <c r="AB46" s="99">
        <f t="shared" si="11"/>
        <v>134928</v>
      </c>
      <c r="AC46" s="99">
        <f t="shared" si="11"/>
        <v>127123</v>
      </c>
      <c r="AD46" s="99">
        <f t="shared" si="11"/>
        <v>86235</v>
      </c>
      <c r="AE46" s="208">
        <f t="shared" si="11"/>
        <v>445385</v>
      </c>
      <c r="AF46" s="99">
        <f t="shared" si="11"/>
        <v>95278</v>
      </c>
      <c r="AG46" s="99">
        <f t="shared" si="11"/>
        <v>123123</v>
      </c>
      <c r="AH46" s="99">
        <f t="shared" si="11"/>
        <v>116700</v>
      </c>
      <c r="AI46" s="99">
        <f t="shared" si="11"/>
        <v>104857</v>
      </c>
      <c r="AJ46" s="208">
        <f t="shared" si="11"/>
        <v>439958</v>
      </c>
      <c r="AK46" s="99">
        <f t="shared" si="11"/>
        <v>101624</v>
      </c>
      <c r="AL46" s="99">
        <f t="shared" si="11"/>
        <v>116845</v>
      </c>
      <c r="AM46" s="99">
        <v>80918</v>
      </c>
      <c r="AN46" s="99">
        <v>46912</v>
      </c>
      <c r="AO46" s="208">
        <v>346299</v>
      </c>
      <c r="AP46" s="99">
        <v>93632</v>
      </c>
      <c r="AQ46" s="99">
        <v>92898</v>
      </c>
      <c r="AR46" s="99">
        <v>75838</v>
      </c>
      <c r="AS46" s="91">
        <v>62708</v>
      </c>
      <c r="AT46" s="207">
        <v>325076</v>
      </c>
      <c r="AU46" s="99">
        <v>92821</v>
      </c>
      <c r="AV46" s="99">
        <v>118354</v>
      </c>
      <c r="AW46" s="99">
        <v>120487</v>
      </c>
    </row>
    <row r="47" ht="12.75">
      <c r="Z47" s="209"/>
    </row>
    <row r="48" ht="12.75"/>
  </sheetData>
  <printOptions/>
  <pageMargins left="0.75" right="0.75" top="1" bottom="1" header="0.5" footer="0.5"/>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AW46"/>
  <sheetViews>
    <sheetView showGridLines="0" workbookViewId="0" topLeftCell="A1">
      <pane xSplit="1" ySplit="1" topLeftCell="AP2" activePane="bottomRight" state="frozen"/>
      <selection pane="topLeft" activeCell="A1" sqref="A1"/>
      <selection pane="topRight" activeCell="B1" sqref="B1"/>
      <selection pane="bottomLeft" activeCell="A2" sqref="A2"/>
      <selection pane="bottomRight" activeCell="AY48" sqref="AY47:AY48"/>
    </sheetView>
  </sheetViews>
  <sheetFormatPr defaultColWidth="9.140625" defaultRowHeight="12.75" zeroHeight="1"/>
  <cols>
    <col min="1" max="1" width="47.57421875" style="0" customWidth="1"/>
    <col min="52" max="16384" width="0" style="0" hidden="1" customWidth="1"/>
  </cols>
  <sheetData>
    <row r="1" spans="1:49" s="94" customFormat="1" ht="14.25">
      <c r="A1" s="92" t="s">
        <v>336</v>
      </c>
      <c r="B1" s="93" t="s">
        <v>0</v>
      </c>
      <c r="C1" s="93" t="s">
        <v>1</v>
      </c>
      <c r="D1" s="93" t="s">
        <v>2</v>
      </c>
      <c r="E1" s="93" t="s">
        <v>3</v>
      </c>
      <c r="F1" s="93" t="s">
        <v>4</v>
      </c>
      <c r="G1" s="93" t="s">
        <v>10</v>
      </c>
      <c r="H1" s="93" t="s">
        <v>11</v>
      </c>
      <c r="I1" s="93" t="s">
        <v>12</v>
      </c>
      <c r="J1" s="93" t="s">
        <v>13</v>
      </c>
      <c r="K1" s="93" t="s">
        <v>14</v>
      </c>
      <c r="L1" s="93" t="s">
        <v>15</v>
      </c>
      <c r="M1" s="93" t="s">
        <v>16</v>
      </c>
      <c r="N1" s="93" t="s">
        <v>17</v>
      </c>
      <c r="O1" s="93" t="s">
        <v>18</v>
      </c>
      <c r="P1" s="93" t="s">
        <v>19</v>
      </c>
      <c r="Q1" s="93" t="s">
        <v>20</v>
      </c>
      <c r="R1" s="93" t="s">
        <v>21</v>
      </c>
      <c r="S1" s="93" t="s">
        <v>22</v>
      </c>
      <c r="T1" s="93" t="s">
        <v>23</v>
      </c>
      <c r="U1" s="93" t="s">
        <v>24</v>
      </c>
      <c r="V1" s="93" t="s">
        <v>25</v>
      </c>
      <c r="W1" s="93" t="s">
        <v>26</v>
      </c>
      <c r="X1" s="93" t="s">
        <v>27</v>
      </c>
      <c r="Y1" s="93" t="s">
        <v>28</v>
      </c>
      <c r="Z1" s="93" t="s">
        <v>29</v>
      </c>
      <c r="AA1" s="93" t="s">
        <v>30</v>
      </c>
      <c r="AB1" s="93" t="s">
        <v>31</v>
      </c>
      <c r="AC1" s="93" t="s">
        <v>32</v>
      </c>
      <c r="AD1" s="93" t="s">
        <v>275</v>
      </c>
      <c r="AE1" s="93" t="s">
        <v>276</v>
      </c>
      <c r="AF1" s="93" t="s">
        <v>278</v>
      </c>
      <c r="AG1" s="93" t="s">
        <v>280</v>
      </c>
      <c r="AH1" s="93" t="s">
        <v>287</v>
      </c>
      <c r="AI1" s="123" t="s">
        <v>289</v>
      </c>
      <c r="AJ1" s="123" t="s">
        <v>290</v>
      </c>
      <c r="AK1" s="123" t="s">
        <v>299</v>
      </c>
      <c r="AL1" s="123" t="s">
        <v>300</v>
      </c>
      <c r="AM1" s="123" t="s">
        <v>301</v>
      </c>
      <c r="AN1" s="123" t="s">
        <v>302</v>
      </c>
      <c r="AO1" s="123" t="s">
        <v>303</v>
      </c>
      <c r="AP1" s="123" t="s">
        <v>341</v>
      </c>
      <c r="AQ1" s="123" t="s">
        <v>342</v>
      </c>
      <c r="AR1" s="123" t="s">
        <v>343</v>
      </c>
      <c r="AS1" s="123" t="s">
        <v>344</v>
      </c>
      <c r="AT1" s="123" t="s">
        <v>345</v>
      </c>
      <c r="AU1" s="123" t="s">
        <v>491</v>
      </c>
      <c r="AV1" s="123" t="s">
        <v>494</v>
      </c>
      <c r="AW1" s="123" t="s">
        <v>496</v>
      </c>
    </row>
    <row r="2" spans="1:49" s="94" customFormat="1" ht="12.75">
      <c r="A2" s="128" t="s">
        <v>390</v>
      </c>
      <c r="B2" s="129"/>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30"/>
      <c r="AJ2" s="130"/>
      <c r="AK2" s="130"/>
      <c r="AL2" s="130"/>
      <c r="AM2" s="130"/>
      <c r="AN2" s="130"/>
      <c r="AO2" s="130"/>
      <c r="AP2" s="130"/>
      <c r="AQ2" s="130"/>
      <c r="AR2" s="130"/>
      <c r="AS2" s="130"/>
      <c r="AT2" s="130"/>
      <c r="AU2" s="130"/>
      <c r="AV2" s="130"/>
      <c r="AW2" s="130"/>
    </row>
    <row r="3" spans="1:49" s="94" customFormat="1" ht="12.75">
      <c r="A3" s="127" t="s">
        <v>192</v>
      </c>
      <c r="B3" s="91"/>
      <c r="C3" s="91"/>
      <c r="D3" s="91"/>
      <c r="E3" s="91"/>
      <c r="F3" s="96"/>
      <c r="G3" s="91"/>
      <c r="H3" s="91"/>
      <c r="I3" s="91"/>
      <c r="J3" s="91"/>
      <c r="K3" s="96"/>
      <c r="L3" s="91"/>
      <c r="M3" s="91"/>
      <c r="N3" s="91"/>
      <c r="O3" s="91"/>
      <c r="P3" s="96"/>
      <c r="Q3" s="91"/>
      <c r="R3" s="91"/>
      <c r="S3" s="91"/>
      <c r="T3" s="91"/>
      <c r="U3" s="96"/>
      <c r="V3" s="91"/>
      <c r="W3" s="91"/>
      <c r="X3" s="91"/>
      <c r="Y3" s="91"/>
      <c r="Z3" s="96"/>
      <c r="AA3" s="91">
        <f>'Spec items - HUF mn'!AA3/211.6</f>
        <v>173.39319470699434</v>
      </c>
      <c r="AB3" s="91">
        <v>153</v>
      </c>
      <c r="AC3" s="91">
        <v>161</v>
      </c>
      <c r="AD3" s="91">
        <f>'Spec items - HUF mn'!AD3/201.9</f>
        <v>81.1441307578009</v>
      </c>
      <c r="AE3" s="96">
        <v>572</v>
      </c>
      <c r="AF3" s="91">
        <v>88</v>
      </c>
      <c r="AG3" s="91">
        <v>128</v>
      </c>
      <c r="AH3" s="91">
        <f>'Spec items - HUF mn'!AH3/183.3</f>
        <v>109.84724495362792</v>
      </c>
      <c r="AI3" s="91">
        <v>104</v>
      </c>
      <c r="AJ3" s="96">
        <v>429</v>
      </c>
      <c r="AK3" s="91">
        <v>138</v>
      </c>
      <c r="AL3" s="91">
        <v>193</v>
      </c>
      <c r="AM3" s="91">
        <v>209</v>
      </c>
      <c r="AN3" s="91">
        <v>193</v>
      </c>
      <c r="AO3" s="96">
        <v>732</v>
      </c>
      <c r="AP3" s="91">
        <v>203</v>
      </c>
      <c r="AQ3" s="91">
        <v>72</v>
      </c>
      <c r="AR3" s="91">
        <v>185</v>
      </c>
      <c r="AS3" s="91">
        <v>260</v>
      </c>
      <c r="AT3" s="232">
        <v>712</v>
      </c>
      <c r="AU3" s="91">
        <v>269</v>
      </c>
      <c r="AV3" s="91">
        <v>343</v>
      </c>
      <c r="AW3" s="91">
        <v>374</v>
      </c>
    </row>
    <row r="4" spans="1:49" s="94" customFormat="1" ht="12.75">
      <c r="A4" s="127" t="s">
        <v>193</v>
      </c>
      <c r="B4" s="91"/>
      <c r="C4" s="91"/>
      <c r="D4" s="91"/>
      <c r="E4" s="91"/>
      <c r="F4" s="96"/>
      <c r="G4" s="91"/>
      <c r="H4" s="91"/>
      <c r="I4" s="91"/>
      <c r="J4" s="91"/>
      <c r="K4" s="96"/>
      <c r="L4" s="91"/>
      <c r="M4" s="91"/>
      <c r="N4" s="91"/>
      <c r="O4" s="91"/>
      <c r="P4" s="96"/>
      <c r="Q4" s="91"/>
      <c r="R4" s="91"/>
      <c r="S4" s="91"/>
      <c r="T4" s="91"/>
      <c r="U4" s="96"/>
      <c r="V4" s="91"/>
      <c r="W4" s="91"/>
      <c r="X4" s="91"/>
      <c r="Y4" s="91"/>
      <c r="Z4" s="96"/>
      <c r="AA4" s="91">
        <f>'Spec items - HUF mn'!AA4/211.6</f>
        <v>91.45557655954632</v>
      </c>
      <c r="AB4" s="91">
        <v>326</v>
      </c>
      <c r="AC4" s="91">
        <v>272</v>
      </c>
      <c r="AD4" s="91">
        <f>'Spec items - HUF mn'!AD4/201.9</f>
        <v>108.46953937592868</v>
      </c>
      <c r="AE4" s="96">
        <v>803</v>
      </c>
      <c r="AF4" s="91">
        <v>147</v>
      </c>
      <c r="AG4" s="91">
        <v>318</v>
      </c>
      <c r="AH4" s="91">
        <f>'Spec items - HUF mn'!AH4/183.3</f>
        <v>257.61047463175123</v>
      </c>
      <c r="AI4" s="91">
        <v>217</v>
      </c>
      <c r="AJ4" s="96">
        <v>935</v>
      </c>
      <c r="AK4" s="91">
        <v>232</v>
      </c>
      <c r="AL4" s="91">
        <v>435</v>
      </c>
      <c r="AM4" s="91">
        <v>29</v>
      </c>
      <c r="AN4" s="91">
        <v>-229</v>
      </c>
      <c r="AO4" s="96">
        <v>396</v>
      </c>
      <c r="AP4" s="91">
        <v>21</v>
      </c>
      <c r="AQ4" s="91">
        <v>196</v>
      </c>
      <c r="AR4" s="91">
        <v>-9</v>
      </c>
      <c r="AS4" s="91">
        <v>-100</v>
      </c>
      <c r="AT4" s="232">
        <v>129</v>
      </c>
      <c r="AU4" s="91">
        <v>-14</v>
      </c>
      <c r="AV4" s="91">
        <v>96</v>
      </c>
      <c r="AW4" s="91">
        <v>176</v>
      </c>
    </row>
    <row r="5" spans="1:49" s="94" customFormat="1" ht="12.75">
      <c r="A5" s="127" t="s">
        <v>471</v>
      </c>
      <c r="B5" s="91"/>
      <c r="C5" s="91"/>
      <c r="D5" s="91"/>
      <c r="E5" s="91"/>
      <c r="F5" s="96"/>
      <c r="G5" s="91"/>
      <c r="H5" s="91"/>
      <c r="I5" s="91"/>
      <c r="J5" s="91"/>
      <c r="K5" s="96"/>
      <c r="L5" s="91"/>
      <c r="M5" s="91"/>
      <c r="N5" s="91"/>
      <c r="O5" s="91"/>
      <c r="P5" s="96"/>
      <c r="Q5" s="91"/>
      <c r="R5" s="91"/>
      <c r="S5" s="91"/>
      <c r="T5" s="91"/>
      <c r="U5" s="96"/>
      <c r="V5" s="91"/>
      <c r="W5" s="91"/>
      <c r="X5" s="91"/>
      <c r="Y5" s="91"/>
      <c r="Z5" s="96"/>
      <c r="AA5" s="91">
        <f>'Spec items - HUF mn'!AA5/211.6</f>
        <v>53.544423440453684</v>
      </c>
      <c r="AB5" s="91">
        <v>46</v>
      </c>
      <c r="AC5" s="91">
        <v>25</v>
      </c>
      <c r="AD5" s="91">
        <f>'Spec items - HUF mn'!AD5/201.9</f>
        <v>47.99405646359584</v>
      </c>
      <c r="AE5" s="96">
        <v>172</v>
      </c>
      <c r="AF5" s="91">
        <v>67</v>
      </c>
      <c r="AG5" s="91">
        <v>45</v>
      </c>
      <c r="AH5" s="91">
        <f>'Spec items - HUF mn'!AH5/183.3</f>
        <v>45.810147299509</v>
      </c>
      <c r="AI5" s="91">
        <v>53</v>
      </c>
      <c r="AJ5" s="96">
        <v>211</v>
      </c>
      <c r="AK5" s="91">
        <v>65</v>
      </c>
      <c r="AL5" s="91">
        <v>60</v>
      </c>
      <c r="AM5" s="91">
        <v>54</v>
      </c>
      <c r="AN5" s="91">
        <v>57</v>
      </c>
      <c r="AO5" s="96">
        <v>236</v>
      </c>
      <c r="AP5" s="91">
        <v>82</v>
      </c>
      <c r="AQ5" s="91">
        <v>57</v>
      </c>
      <c r="AR5" s="91">
        <v>90</v>
      </c>
      <c r="AS5" s="91">
        <v>94</v>
      </c>
      <c r="AT5" s="232">
        <v>322</v>
      </c>
      <c r="AU5" s="91">
        <v>130</v>
      </c>
      <c r="AV5" s="91">
        <v>96</v>
      </c>
      <c r="AW5" s="91">
        <v>40</v>
      </c>
    </row>
    <row r="6" spans="1:49" s="94" customFormat="1" ht="12.75">
      <c r="A6" s="127" t="s">
        <v>60</v>
      </c>
      <c r="B6" s="91"/>
      <c r="C6" s="91"/>
      <c r="D6" s="91"/>
      <c r="E6" s="91"/>
      <c r="F6" s="96"/>
      <c r="G6" s="91"/>
      <c r="H6" s="91"/>
      <c r="I6" s="91"/>
      <c r="J6" s="91"/>
      <c r="K6" s="96"/>
      <c r="L6" s="91"/>
      <c r="M6" s="91"/>
      <c r="N6" s="91"/>
      <c r="O6" s="91"/>
      <c r="P6" s="96"/>
      <c r="Q6" s="91"/>
      <c r="R6" s="91"/>
      <c r="S6" s="91"/>
      <c r="T6" s="91"/>
      <c r="U6" s="96"/>
      <c r="V6" s="91"/>
      <c r="W6" s="91"/>
      <c r="X6" s="91"/>
      <c r="Y6" s="91"/>
      <c r="Z6" s="96"/>
      <c r="AA6" s="91">
        <f>'Spec items - HUF mn'!AA6/211.6</f>
        <v>17.254253308128543</v>
      </c>
      <c r="AB6" s="91">
        <v>18</v>
      </c>
      <c r="AC6" s="91">
        <v>25</v>
      </c>
      <c r="AD6" s="91">
        <f>'Spec items - HUF mn'!AD6/201.9</f>
        <v>50.777612679544326</v>
      </c>
      <c r="AE6" s="96">
        <v>111</v>
      </c>
      <c r="AF6" s="91">
        <v>66</v>
      </c>
      <c r="AG6" s="91">
        <v>66</v>
      </c>
      <c r="AH6" s="91">
        <f>'Spec items - HUF mn'!AH6/183.3</f>
        <v>65.13911620294598</v>
      </c>
      <c r="AI6" s="91">
        <v>24</v>
      </c>
      <c r="AJ6" s="96">
        <v>222</v>
      </c>
      <c r="AK6" s="91">
        <v>15</v>
      </c>
      <c r="AL6" s="91">
        <v>-87</v>
      </c>
      <c r="AM6" s="91">
        <v>-1</v>
      </c>
      <c r="AN6" s="91">
        <v>19</v>
      </c>
      <c r="AO6" s="96">
        <v>-44</v>
      </c>
      <c r="AP6" s="91">
        <v>-16</v>
      </c>
      <c r="AQ6" s="91">
        <v>-44</v>
      </c>
      <c r="AR6" s="91">
        <v>7</v>
      </c>
      <c r="AS6" s="91">
        <v>-20</v>
      </c>
      <c r="AT6" s="232">
        <v>-75</v>
      </c>
      <c r="AU6" s="91">
        <v>-11</v>
      </c>
      <c r="AV6" s="91">
        <v>7</v>
      </c>
      <c r="AW6" s="91">
        <v>28</v>
      </c>
    </row>
    <row r="7" spans="1:49" s="94" customFormat="1" ht="12.75">
      <c r="A7" s="127" t="s">
        <v>195</v>
      </c>
      <c r="B7" s="91"/>
      <c r="C7" s="91"/>
      <c r="D7" s="91"/>
      <c r="E7" s="91"/>
      <c r="F7" s="96"/>
      <c r="G7" s="91"/>
      <c r="H7" s="91"/>
      <c r="I7" s="91"/>
      <c r="J7" s="91"/>
      <c r="K7" s="96"/>
      <c r="L7" s="91"/>
      <c r="M7" s="91"/>
      <c r="N7" s="91"/>
      <c r="O7" s="91"/>
      <c r="P7" s="96"/>
      <c r="Q7" s="91"/>
      <c r="R7" s="91"/>
      <c r="S7" s="91"/>
      <c r="T7" s="91"/>
      <c r="U7" s="96"/>
      <c r="V7" s="91"/>
      <c r="W7" s="91"/>
      <c r="X7" s="91"/>
      <c r="Y7" s="91"/>
      <c r="Z7" s="96"/>
      <c r="AA7" s="91">
        <f>'Spec items - HUF mn'!AA7/211.6</f>
        <v>-52.36767485822306</v>
      </c>
      <c r="AB7" s="91">
        <v>-66</v>
      </c>
      <c r="AC7" s="91">
        <v>-46</v>
      </c>
      <c r="AD7" s="91">
        <f>'Spec items - HUF mn'!AD7/201.9</f>
        <v>-50.00495294700347</v>
      </c>
      <c r="AE7" s="96">
        <v>-214</v>
      </c>
      <c r="AF7" s="91">
        <v>-43</v>
      </c>
      <c r="AG7" s="91">
        <v>-52</v>
      </c>
      <c r="AH7" s="91">
        <f>'Spec items - HUF mn'!AH7/183.3</f>
        <v>-50.36552100381887</v>
      </c>
      <c r="AI7" s="91">
        <v>-15</v>
      </c>
      <c r="AJ7" s="96">
        <v>-161</v>
      </c>
      <c r="AK7" s="91">
        <v>-53</v>
      </c>
      <c r="AL7" s="91">
        <v>-73</v>
      </c>
      <c r="AM7" s="91">
        <v>-54</v>
      </c>
      <c r="AN7" s="91">
        <v>-49</v>
      </c>
      <c r="AO7" s="96">
        <v>-226</v>
      </c>
      <c r="AP7" s="91">
        <v>-24</v>
      </c>
      <c r="AQ7" s="91">
        <v>-97</v>
      </c>
      <c r="AR7" s="91">
        <v>-68</v>
      </c>
      <c r="AS7" s="91">
        <v>-86</v>
      </c>
      <c r="AT7" s="232">
        <v>-269</v>
      </c>
      <c r="AU7" s="91">
        <v>-62</v>
      </c>
      <c r="AV7" s="91">
        <v>-103</v>
      </c>
      <c r="AW7" s="91">
        <v>-53</v>
      </c>
    </row>
    <row r="8" spans="1:49" s="94" customFormat="1" ht="14.25">
      <c r="A8" s="127" t="s">
        <v>331</v>
      </c>
      <c r="B8" s="91"/>
      <c r="C8" s="91"/>
      <c r="D8" s="91"/>
      <c r="E8" s="91"/>
      <c r="F8" s="96"/>
      <c r="G8" s="91"/>
      <c r="H8" s="91"/>
      <c r="I8" s="91"/>
      <c r="J8" s="91"/>
      <c r="K8" s="96"/>
      <c r="L8" s="91"/>
      <c r="M8" s="91"/>
      <c r="N8" s="91"/>
      <c r="O8" s="91"/>
      <c r="P8" s="96"/>
      <c r="Q8" s="91"/>
      <c r="R8" s="91"/>
      <c r="S8" s="91"/>
      <c r="T8" s="91"/>
      <c r="U8" s="96"/>
      <c r="V8" s="91"/>
      <c r="W8" s="91"/>
      <c r="X8" s="91"/>
      <c r="Y8" s="91"/>
      <c r="Z8" s="96"/>
      <c r="AA8" s="91">
        <f>'Spec items - HUF mn'!AA8/211.6</f>
        <v>26.17202268431002</v>
      </c>
      <c r="AB8" s="91">
        <v>5</v>
      </c>
      <c r="AC8" s="91">
        <v>1</v>
      </c>
      <c r="AD8" s="91">
        <f>'Spec items - HUF mn'!AD8/201.9</f>
        <v>9.25705794947994</v>
      </c>
      <c r="AE8" s="96">
        <v>41</v>
      </c>
      <c r="AF8" s="91">
        <v>-7</v>
      </c>
      <c r="AG8" s="91">
        <v>-11</v>
      </c>
      <c r="AH8" s="91">
        <f>'Spec items - HUF mn'!AH8/183.3</f>
        <v>-3.1423895253682486</v>
      </c>
      <c r="AI8" s="91">
        <v>14</v>
      </c>
      <c r="AJ8" s="96">
        <v>-7</v>
      </c>
      <c r="AK8" s="91">
        <v>-8</v>
      </c>
      <c r="AL8" s="91">
        <v>-7</v>
      </c>
      <c r="AM8" s="91">
        <v>34</v>
      </c>
      <c r="AN8" s="91">
        <v>19</v>
      </c>
      <c r="AO8" s="96">
        <v>37</v>
      </c>
      <c r="AP8" s="91">
        <v>-30</v>
      </c>
      <c r="AQ8" s="91">
        <v>43</v>
      </c>
      <c r="AR8" s="91">
        <v>12</v>
      </c>
      <c r="AS8" s="91">
        <v>-8</v>
      </c>
      <c r="AT8" s="232">
        <v>14</v>
      </c>
      <c r="AU8" s="91">
        <v>-5</v>
      </c>
      <c r="AV8" s="91">
        <v>2</v>
      </c>
      <c r="AW8" s="91">
        <v>11</v>
      </c>
    </row>
    <row r="9" spans="1:49" s="94" customFormat="1" ht="25.5">
      <c r="A9" s="107" t="s">
        <v>450</v>
      </c>
      <c r="B9" s="99"/>
      <c r="C9" s="99"/>
      <c r="D9" s="99"/>
      <c r="E9" s="99"/>
      <c r="F9" s="100"/>
      <c r="G9" s="99"/>
      <c r="H9" s="99"/>
      <c r="I9" s="99"/>
      <c r="J9" s="99"/>
      <c r="K9" s="100"/>
      <c r="L9" s="99"/>
      <c r="M9" s="99"/>
      <c r="N9" s="99"/>
      <c r="O9" s="99"/>
      <c r="P9" s="100"/>
      <c r="Q9" s="99"/>
      <c r="R9" s="99"/>
      <c r="S9" s="99"/>
      <c r="T9" s="99"/>
      <c r="U9" s="100"/>
      <c r="V9" s="99"/>
      <c r="W9" s="99"/>
      <c r="X9" s="99"/>
      <c r="Y9" s="99"/>
      <c r="Z9" s="100"/>
      <c r="AA9" s="99">
        <f aca="true" t="shared" si="0" ref="AA9:AF9">SUM(AA3:AA8)</f>
        <v>309.4517958412099</v>
      </c>
      <c r="AB9" s="99">
        <f t="shared" si="0"/>
        <v>482</v>
      </c>
      <c r="AC9" s="99">
        <f t="shared" si="0"/>
        <v>438</v>
      </c>
      <c r="AD9" s="99">
        <f t="shared" si="0"/>
        <v>247.6374442793462</v>
      </c>
      <c r="AE9" s="100">
        <f t="shared" si="0"/>
        <v>1485</v>
      </c>
      <c r="AF9" s="99">
        <f t="shared" si="0"/>
        <v>318</v>
      </c>
      <c r="AG9" s="99">
        <f aca="true" t="shared" si="1" ref="AG9:AL9">SUM(AG3:AG8)</f>
        <v>494</v>
      </c>
      <c r="AH9" s="99">
        <f t="shared" si="1"/>
        <v>424.899072558647</v>
      </c>
      <c r="AI9" s="99">
        <f t="shared" si="1"/>
        <v>397</v>
      </c>
      <c r="AJ9" s="100">
        <f t="shared" si="1"/>
        <v>1629</v>
      </c>
      <c r="AK9" s="99">
        <f t="shared" si="1"/>
        <v>389</v>
      </c>
      <c r="AL9" s="99">
        <f t="shared" si="1"/>
        <v>521</v>
      </c>
      <c r="AM9" s="99">
        <v>271</v>
      </c>
      <c r="AN9" s="99">
        <v>10</v>
      </c>
      <c r="AO9" s="100">
        <v>1131</v>
      </c>
      <c r="AP9" s="99">
        <v>236</v>
      </c>
      <c r="AQ9" s="99">
        <v>227</v>
      </c>
      <c r="AR9" s="99">
        <v>217</v>
      </c>
      <c r="AS9" s="99">
        <v>140</v>
      </c>
      <c r="AT9" s="233">
        <v>833</v>
      </c>
      <c r="AU9" s="99">
        <v>307</v>
      </c>
      <c r="AV9" s="99">
        <v>441</v>
      </c>
      <c r="AW9" s="99">
        <v>576</v>
      </c>
    </row>
    <row r="10" spans="1:49" s="94" customFormat="1" ht="12.75">
      <c r="A10" s="127" t="s">
        <v>448</v>
      </c>
      <c r="B10" s="99"/>
      <c r="C10" s="99"/>
      <c r="D10" s="99"/>
      <c r="E10" s="99"/>
      <c r="F10" s="100"/>
      <c r="G10" s="99"/>
      <c r="H10" s="99"/>
      <c r="I10" s="99"/>
      <c r="J10" s="99"/>
      <c r="K10" s="100"/>
      <c r="L10" s="99"/>
      <c r="M10" s="99"/>
      <c r="N10" s="99"/>
      <c r="O10" s="99"/>
      <c r="P10" s="100"/>
      <c r="Q10" s="99"/>
      <c r="R10" s="99"/>
      <c r="S10" s="99"/>
      <c r="T10" s="99"/>
      <c r="U10" s="100"/>
      <c r="V10" s="99"/>
      <c r="W10" s="99"/>
      <c r="X10" s="99"/>
      <c r="Y10" s="99"/>
      <c r="Z10" s="100"/>
      <c r="AA10" s="99"/>
      <c r="AB10" s="99"/>
      <c r="AC10" s="99"/>
      <c r="AD10" s="99"/>
      <c r="AE10" s="100"/>
      <c r="AF10" s="99"/>
      <c r="AG10" s="99"/>
      <c r="AH10" s="99"/>
      <c r="AI10" s="99"/>
      <c r="AJ10" s="100"/>
      <c r="AK10" s="99"/>
      <c r="AL10" s="99"/>
      <c r="AM10" s="99"/>
      <c r="AN10" s="99"/>
      <c r="AO10" s="100"/>
      <c r="AP10" s="99"/>
      <c r="AQ10" s="99"/>
      <c r="AR10" s="91">
        <v>-44</v>
      </c>
      <c r="AS10" s="91">
        <v>36</v>
      </c>
      <c r="AT10" s="232">
        <v>-8</v>
      </c>
      <c r="AU10" s="99">
        <v>-38</v>
      </c>
      <c r="AV10" s="99">
        <v>-62</v>
      </c>
      <c r="AW10" s="99">
        <v>-58</v>
      </c>
    </row>
    <row r="11" spans="1:49" s="94" customFormat="1" ht="12.75">
      <c r="A11" s="107" t="s">
        <v>451</v>
      </c>
      <c r="B11" s="99"/>
      <c r="C11" s="99"/>
      <c r="D11" s="99"/>
      <c r="E11" s="99"/>
      <c r="F11" s="100"/>
      <c r="G11" s="99"/>
      <c r="H11" s="99"/>
      <c r="I11" s="99"/>
      <c r="J11" s="99"/>
      <c r="K11" s="100"/>
      <c r="L11" s="99"/>
      <c r="M11" s="99"/>
      <c r="N11" s="99"/>
      <c r="O11" s="99"/>
      <c r="P11" s="100"/>
      <c r="Q11" s="99"/>
      <c r="R11" s="99"/>
      <c r="S11" s="99"/>
      <c r="T11" s="99"/>
      <c r="U11" s="100"/>
      <c r="V11" s="99"/>
      <c r="W11" s="99"/>
      <c r="X11" s="99"/>
      <c r="Y11" s="99"/>
      <c r="Z11" s="100"/>
      <c r="AA11" s="99"/>
      <c r="AB11" s="99"/>
      <c r="AC11" s="99"/>
      <c r="AD11" s="99"/>
      <c r="AE11" s="100"/>
      <c r="AF11" s="99"/>
      <c r="AG11" s="99"/>
      <c r="AH11" s="99"/>
      <c r="AI11" s="99"/>
      <c r="AJ11" s="100"/>
      <c r="AK11" s="99"/>
      <c r="AL11" s="99"/>
      <c r="AM11" s="99"/>
      <c r="AN11" s="99"/>
      <c r="AO11" s="100"/>
      <c r="AP11" s="99">
        <v>236</v>
      </c>
      <c r="AQ11" s="99">
        <v>227</v>
      </c>
      <c r="AR11" s="99">
        <v>173</v>
      </c>
      <c r="AS11" s="99">
        <v>176</v>
      </c>
      <c r="AT11" s="233">
        <v>824</v>
      </c>
      <c r="AU11" s="99">
        <v>269</v>
      </c>
      <c r="AV11" s="99">
        <v>379</v>
      </c>
      <c r="AW11" s="99">
        <v>518</v>
      </c>
    </row>
    <row r="12" ht="12.75"/>
    <row r="13" ht="12.75"/>
    <row r="14" spans="1:49" s="94" customFormat="1" ht="14.25">
      <c r="A14" s="92" t="s">
        <v>335</v>
      </c>
      <c r="B14" s="93" t="s">
        <v>0</v>
      </c>
      <c r="C14" s="93" t="s">
        <v>1</v>
      </c>
      <c r="D14" s="93" t="s">
        <v>2</v>
      </c>
      <c r="E14" s="93" t="s">
        <v>3</v>
      </c>
      <c r="F14" s="93" t="s">
        <v>4</v>
      </c>
      <c r="G14" s="93" t="s">
        <v>10</v>
      </c>
      <c r="H14" s="93" t="s">
        <v>11</v>
      </c>
      <c r="I14" s="93" t="s">
        <v>12</v>
      </c>
      <c r="J14" s="93" t="s">
        <v>13</v>
      </c>
      <c r="K14" s="93" t="s">
        <v>14</v>
      </c>
      <c r="L14" s="93" t="s">
        <v>15</v>
      </c>
      <c r="M14" s="93" t="s">
        <v>16</v>
      </c>
      <c r="N14" s="93" t="s">
        <v>17</v>
      </c>
      <c r="O14" s="93" t="s">
        <v>18</v>
      </c>
      <c r="P14" s="93" t="s">
        <v>19</v>
      </c>
      <c r="Q14" s="93" t="s">
        <v>20</v>
      </c>
      <c r="R14" s="93" t="s">
        <v>21</v>
      </c>
      <c r="S14" s="93" t="s">
        <v>22</v>
      </c>
      <c r="T14" s="93" t="s">
        <v>23</v>
      </c>
      <c r="U14" s="93" t="s">
        <v>24</v>
      </c>
      <c r="V14" s="93" t="s">
        <v>25</v>
      </c>
      <c r="W14" s="93" t="s">
        <v>26</v>
      </c>
      <c r="X14" s="93" t="s">
        <v>27</v>
      </c>
      <c r="Y14" s="93" t="s">
        <v>28</v>
      </c>
      <c r="Z14" s="93" t="s">
        <v>29</v>
      </c>
      <c r="AA14" s="93" t="s">
        <v>30</v>
      </c>
      <c r="AB14" s="93" t="s">
        <v>31</v>
      </c>
      <c r="AC14" s="93" t="s">
        <v>32</v>
      </c>
      <c r="AD14" s="93" t="s">
        <v>275</v>
      </c>
      <c r="AE14" s="93" t="s">
        <v>276</v>
      </c>
      <c r="AF14" s="93" t="s">
        <v>278</v>
      </c>
      <c r="AG14" s="93" t="s">
        <v>280</v>
      </c>
      <c r="AH14" s="93" t="s">
        <v>287</v>
      </c>
      <c r="AI14" s="123" t="s">
        <v>289</v>
      </c>
      <c r="AJ14" s="123" t="s">
        <v>290</v>
      </c>
      <c r="AK14" s="123" t="s">
        <v>299</v>
      </c>
      <c r="AL14" s="123" t="s">
        <v>300</v>
      </c>
      <c r="AM14" s="123" t="s">
        <v>301</v>
      </c>
      <c r="AN14" s="123" t="s">
        <v>302</v>
      </c>
      <c r="AO14" s="123" t="s">
        <v>303</v>
      </c>
      <c r="AP14" s="123" t="s">
        <v>341</v>
      </c>
      <c r="AQ14" s="123" t="s">
        <v>342</v>
      </c>
      <c r="AR14" s="123" t="s">
        <v>343</v>
      </c>
      <c r="AS14" s="123" t="s">
        <v>344</v>
      </c>
      <c r="AT14" s="123" t="s">
        <v>345</v>
      </c>
      <c r="AU14" s="123" t="s">
        <v>491</v>
      </c>
      <c r="AV14" s="123" t="s">
        <v>494</v>
      </c>
      <c r="AW14" s="123" t="s">
        <v>496</v>
      </c>
    </row>
    <row r="15" spans="1:49" s="94" customFormat="1" ht="12.75">
      <c r="A15" s="128" t="s">
        <v>390</v>
      </c>
      <c r="B15" s="129"/>
      <c r="C15" s="129"/>
      <c r="D15" s="129"/>
      <c r="E15" s="129"/>
      <c r="F15" s="129"/>
      <c r="G15" s="129"/>
      <c r="H15" s="129"/>
      <c r="I15" s="129"/>
      <c r="J15" s="129"/>
      <c r="K15" s="129"/>
      <c r="L15" s="129"/>
      <c r="M15" s="129"/>
      <c r="N15" s="129"/>
      <c r="O15" s="129"/>
      <c r="P15" s="129"/>
      <c r="Q15" s="129"/>
      <c r="R15" s="129"/>
      <c r="S15" s="129"/>
      <c r="T15" s="129"/>
      <c r="U15" s="129"/>
      <c r="V15" s="129"/>
      <c r="W15" s="129"/>
      <c r="X15" s="129"/>
      <c r="Y15" s="129"/>
      <c r="Z15" s="129"/>
      <c r="AA15" s="129"/>
      <c r="AB15" s="129"/>
      <c r="AC15" s="129"/>
      <c r="AD15" s="129"/>
      <c r="AE15" s="129"/>
      <c r="AF15" s="129"/>
      <c r="AG15" s="129"/>
      <c r="AH15" s="129"/>
      <c r="AI15" s="130"/>
      <c r="AJ15" s="130"/>
      <c r="AK15" s="130"/>
      <c r="AL15" s="130"/>
      <c r="AM15" s="130"/>
      <c r="AN15" s="130"/>
      <c r="AO15" s="130"/>
      <c r="AP15" s="130"/>
      <c r="AQ15" s="130"/>
      <c r="AR15" s="130"/>
      <c r="AS15" s="130"/>
      <c r="AT15" s="130"/>
      <c r="AU15" s="130"/>
      <c r="AV15" s="130"/>
      <c r="AW15" s="130"/>
    </row>
    <row r="16" spans="1:49" s="94" customFormat="1" ht="12.75">
      <c r="A16" s="127" t="s">
        <v>192</v>
      </c>
      <c r="B16" s="91"/>
      <c r="C16" s="91"/>
      <c r="D16" s="91"/>
      <c r="E16" s="91"/>
      <c r="F16" s="96"/>
      <c r="G16" s="91"/>
      <c r="H16" s="91"/>
      <c r="I16" s="91"/>
      <c r="J16" s="91"/>
      <c r="K16" s="96"/>
      <c r="L16" s="91"/>
      <c r="M16" s="91"/>
      <c r="N16" s="91"/>
      <c r="O16" s="91"/>
      <c r="P16" s="96"/>
      <c r="Q16" s="91"/>
      <c r="R16" s="91"/>
      <c r="S16" s="91"/>
      <c r="T16" s="91"/>
      <c r="U16" s="96"/>
      <c r="V16" s="91"/>
      <c r="W16" s="91"/>
      <c r="X16" s="91"/>
      <c r="Y16" s="91"/>
      <c r="Z16" s="96"/>
      <c r="AA16" s="91">
        <f>'Spec items - HUF mn'!AA16/211.6</f>
        <v>208.02930056710775</v>
      </c>
      <c r="AB16" s="91">
        <v>196</v>
      </c>
      <c r="AC16" s="91">
        <v>197</v>
      </c>
      <c r="AD16" s="91">
        <f>'Spec items - HUF mn'!AD16/201.9</f>
        <v>140.02476473501733</v>
      </c>
      <c r="AE16" s="96">
        <v>744</v>
      </c>
      <c r="AF16" s="91">
        <v>139</v>
      </c>
      <c r="AG16" s="91">
        <v>164</v>
      </c>
      <c r="AH16" s="91">
        <f>'Spec items - HUF mn'!AH16/183.3</f>
        <v>186.2684124386252</v>
      </c>
      <c r="AI16" s="91">
        <v>161</v>
      </c>
      <c r="AJ16" s="96">
        <v>649</v>
      </c>
      <c r="AK16" s="91">
        <v>179</v>
      </c>
      <c r="AL16" s="91">
        <v>235</v>
      </c>
      <c r="AM16" s="91">
        <v>276</v>
      </c>
      <c r="AN16" s="91">
        <v>256</v>
      </c>
      <c r="AO16" s="96">
        <v>946</v>
      </c>
      <c r="AP16" s="91">
        <v>248</v>
      </c>
      <c r="AQ16" s="91">
        <v>133</v>
      </c>
      <c r="AR16" s="91">
        <v>297</v>
      </c>
      <c r="AS16" s="91">
        <v>406</v>
      </c>
      <c r="AT16" s="232">
        <v>1064</v>
      </c>
      <c r="AU16" s="91">
        <v>446</v>
      </c>
      <c r="AV16" s="91">
        <v>471</v>
      </c>
      <c r="AW16" s="91">
        <v>507</v>
      </c>
    </row>
    <row r="17" spans="1:49" s="94" customFormat="1" ht="12.75">
      <c r="A17" s="127" t="s">
        <v>193</v>
      </c>
      <c r="B17" s="91"/>
      <c r="C17" s="91"/>
      <c r="D17" s="91"/>
      <c r="E17" s="91"/>
      <c r="F17" s="96"/>
      <c r="G17" s="91"/>
      <c r="H17" s="91"/>
      <c r="I17" s="91"/>
      <c r="J17" s="91"/>
      <c r="K17" s="96"/>
      <c r="L17" s="91"/>
      <c r="M17" s="91"/>
      <c r="N17" s="91"/>
      <c r="O17" s="91"/>
      <c r="P17" s="96"/>
      <c r="Q17" s="91"/>
      <c r="R17" s="91"/>
      <c r="S17" s="91"/>
      <c r="T17" s="91"/>
      <c r="U17" s="96"/>
      <c r="V17" s="91"/>
      <c r="W17" s="91"/>
      <c r="X17" s="91"/>
      <c r="Y17" s="91"/>
      <c r="Z17" s="96"/>
      <c r="AA17" s="91">
        <f>'Spec items - HUF mn'!AA17/211.6</f>
        <v>166.41304347826087</v>
      </c>
      <c r="AB17" s="91">
        <v>399</v>
      </c>
      <c r="AC17" s="91">
        <v>345</v>
      </c>
      <c r="AD17" s="91">
        <f>'Spec items - HUF mn'!AD17/201.9</f>
        <v>183.05596830113916</v>
      </c>
      <c r="AE17" s="96">
        <v>1098</v>
      </c>
      <c r="AF17" s="91">
        <v>228</v>
      </c>
      <c r="AG17" s="91">
        <v>405</v>
      </c>
      <c r="AH17" s="91">
        <f>'Spec items - HUF mn'!AH17/183.3</f>
        <v>343.7206764866339</v>
      </c>
      <c r="AI17" s="91">
        <v>308</v>
      </c>
      <c r="AJ17" s="96">
        <v>1279</v>
      </c>
      <c r="AK17" s="91">
        <v>334</v>
      </c>
      <c r="AL17" s="91">
        <v>544</v>
      </c>
      <c r="AM17" s="91">
        <v>146</v>
      </c>
      <c r="AN17" s="91">
        <v>-122</v>
      </c>
      <c r="AO17" s="96">
        <v>830</v>
      </c>
      <c r="AP17" s="91">
        <v>109</v>
      </c>
      <c r="AQ17" s="91">
        <v>300</v>
      </c>
      <c r="AR17" s="91">
        <v>117</v>
      </c>
      <c r="AS17" s="91">
        <v>60</v>
      </c>
      <c r="AT17" s="232">
        <v>599</v>
      </c>
      <c r="AU17" s="91">
        <v>107</v>
      </c>
      <c r="AV17" s="91">
        <v>207</v>
      </c>
      <c r="AW17" s="91">
        <v>290</v>
      </c>
    </row>
    <row r="18" spans="1:49" s="94" customFormat="1" ht="12.75">
      <c r="A18" s="127" t="s">
        <v>467</v>
      </c>
      <c r="B18" s="91"/>
      <c r="C18" s="91"/>
      <c r="D18" s="91"/>
      <c r="E18" s="91"/>
      <c r="F18" s="96"/>
      <c r="G18" s="91"/>
      <c r="H18" s="91"/>
      <c r="I18" s="91"/>
      <c r="J18" s="91"/>
      <c r="K18" s="96"/>
      <c r="L18" s="91"/>
      <c r="M18" s="91"/>
      <c r="N18" s="91"/>
      <c r="O18" s="91"/>
      <c r="P18" s="96"/>
      <c r="Q18" s="91"/>
      <c r="R18" s="91"/>
      <c r="S18" s="91"/>
      <c r="T18" s="91"/>
      <c r="U18" s="96"/>
      <c r="V18" s="91"/>
      <c r="W18" s="91"/>
      <c r="X18" s="91"/>
      <c r="Y18" s="91"/>
      <c r="Z18" s="96"/>
      <c r="AA18" s="91">
        <f>'Spec items - HUF mn'!AA18/211.6</f>
        <v>62.84499054820416</v>
      </c>
      <c r="AB18" s="91">
        <v>52</v>
      </c>
      <c r="AC18" s="91">
        <v>33</v>
      </c>
      <c r="AD18" s="91">
        <f>'Spec items - HUF mn'!AD18/201.9</f>
        <v>56.93907875185735</v>
      </c>
      <c r="AE18" s="96">
        <v>204</v>
      </c>
      <c r="AF18" s="91">
        <v>76</v>
      </c>
      <c r="AG18" s="91">
        <v>54</v>
      </c>
      <c r="AH18" s="91">
        <f>'Spec items - HUF mn'!AH18/183.3</f>
        <v>55.122749590834694</v>
      </c>
      <c r="AI18" s="91">
        <v>66</v>
      </c>
      <c r="AJ18" s="96">
        <v>251</v>
      </c>
      <c r="AK18" s="91">
        <v>77</v>
      </c>
      <c r="AL18" s="91">
        <v>74</v>
      </c>
      <c r="AM18" s="91">
        <v>70</v>
      </c>
      <c r="AN18" s="91">
        <v>72</v>
      </c>
      <c r="AO18" s="96">
        <v>294</v>
      </c>
      <c r="AP18" s="91">
        <v>93</v>
      </c>
      <c r="AQ18" s="91">
        <v>69</v>
      </c>
      <c r="AR18" s="91">
        <v>105</v>
      </c>
      <c r="AS18" s="91">
        <v>122</v>
      </c>
      <c r="AT18" s="232">
        <v>386</v>
      </c>
      <c r="AU18" s="91">
        <v>155</v>
      </c>
      <c r="AV18" s="91">
        <v>121</v>
      </c>
      <c r="AW18" s="91">
        <v>62</v>
      </c>
    </row>
    <row r="19" spans="1:49" s="94" customFormat="1" ht="12.75">
      <c r="A19" s="127" t="s">
        <v>60</v>
      </c>
      <c r="B19" s="91"/>
      <c r="C19" s="91"/>
      <c r="D19" s="91"/>
      <c r="E19" s="91"/>
      <c r="F19" s="96"/>
      <c r="G19" s="91"/>
      <c r="H19" s="91"/>
      <c r="I19" s="91"/>
      <c r="J19" s="91"/>
      <c r="K19" s="96"/>
      <c r="L19" s="91"/>
      <c r="M19" s="91"/>
      <c r="N19" s="91"/>
      <c r="O19" s="91"/>
      <c r="P19" s="96"/>
      <c r="Q19" s="91"/>
      <c r="R19" s="91"/>
      <c r="S19" s="91"/>
      <c r="T19" s="91"/>
      <c r="U19" s="96"/>
      <c r="V19" s="91"/>
      <c r="W19" s="91"/>
      <c r="X19" s="91"/>
      <c r="Y19" s="91"/>
      <c r="Z19" s="96"/>
      <c r="AA19" s="91">
        <f>'Spec items - HUF mn'!AA19/211.6</f>
        <v>38.08601134215501</v>
      </c>
      <c r="AB19" s="91">
        <v>39</v>
      </c>
      <c r="AC19" s="91">
        <v>46</v>
      </c>
      <c r="AD19" s="91">
        <f>'Spec items - HUF mn'!AD19/201.9</f>
        <v>75.27984150569588</v>
      </c>
      <c r="AE19" s="96">
        <v>199</v>
      </c>
      <c r="AF19" s="91">
        <v>90</v>
      </c>
      <c r="AG19" s="91">
        <v>93</v>
      </c>
      <c r="AH19" s="91">
        <f>'Spec items - HUF mn'!AH19/183.3</f>
        <v>91.08019639934533</v>
      </c>
      <c r="AI19" s="91">
        <v>54</v>
      </c>
      <c r="AJ19" s="96">
        <v>328</v>
      </c>
      <c r="AK19" s="91">
        <v>43</v>
      </c>
      <c r="AL19" s="91">
        <v>-52</v>
      </c>
      <c r="AM19" s="91">
        <v>28</v>
      </c>
      <c r="AN19" s="91">
        <v>43</v>
      </c>
      <c r="AO19" s="96">
        <v>71</v>
      </c>
      <c r="AP19" s="91">
        <v>5</v>
      </c>
      <c r="AQ19" s="91">
        <v>-22</v>
      </c>
      <c r="AR19" s="91">
        <v>32</v>
      </c>
      <c r="AS19" s="91">
        <v>3</v>
      </c>
      <c r="AT19" s="232">
        <v>15</v>
      </c>
      <c r="AU19" s="91">
        <v>11</v>
      </c>
      <c r="AV19" s="91">
        <v>28</v>
      </c>
      <c r="AW19" s="91">
        <v>49</v>
      </c>
    </row>
    <row r="20" spans="1:49" s="94" customFormat="1" ht="12.75">
      <c r="A20" s="127" t="s">
        <v>195</v>
      </c>
      <c r="B20" s="91"/>
      <c r="C20" s="91"/>
      <c r="D20" s="91"/>
      <c r="E20" s="91"/>
      <c r="F20" s="96"/>
      <c r="G20" s="91"/>
      <c r="H20" s="91"/>
      <c r="I20" s="91"/>
      <c r="J20" s="91"/>
      <c r="K20" s="96"/>
      <c r="L20" s="91"/>
      <c r="M20" s="91"/>
      <c r="N20" s="91"/>
      <c r="O20" s="91"/>
      <c r="P20" s="96"/>
      <c r="Q20" s="91"/>
      <c r="R20" s="91"/>
      <c r="S20" s="91"/>
      <c r="T20" s="91"/>
      <c r="U20" s="96"/>
      <c r="V20" s="91"/>
      <c r="W20" s="91"/>
      <c r="X20" s="91"/>
      <c r="Y20" s="91"/>
      <c r="Z20" s="96"/>
      <c r="AA20" s="91">
        <f>'Spec items - HUF mn'!AA20/211.6</f>
        <v>-42.66540642722117</v>
      </c>
      <c r="AB20" s="91">
        <v>-56</v>
      </c>
      <c r="AC20" s="91">
        <v>-34</v>
      </c>
      <c r="AD20" s="91">
        <f>'Spec items - HUF mn'!AD20/201.9</f>
        <v>-37.43932639920753</v>
      </c>
      <c r="AE20" s="96">
        <v>-170</v>
      </c>
      <c r="AF20" s="91">
        <v>-30</v>
      </c>
      <c r="AG20" s="91">
        <v>-37</v>
      </c>
      <c r="AH20" s="91">
        <f>'Spec items - HUF mn'!AH20/183.3</f>
        <v>-36.38843426077469</v>
      </c>
      <c r="AI20" s="91">
        <v>-2</v>
      </c>
      <c r="AJ20" s="96">
        <v>-106</v>
      </c>
      <c r="AK20" s="91">
        <v>-38</v>
      </c>
      <c r="AL20" s="91">
        <v>-57</v>
      </c>
      <c r="AM20" s="91">
        <v>-37</v>
      </c>
      <c r="AN20" s="91">
        <v>-33</v>
      </c>
      <c r="AO20" s="96">
        <v>-162</v>
      </c>
      <c r="AP20" s="91">
        <v>-12</v>
      </c>
      <c r="AQ20" s="91">
        <v>-82</v>
      </c>
      <c r="AR20" s="91">
        <v>-45</v>
      </c>
      <c r="AS20" s="91">
        <v>-83</v>
      </c>
      <c r="AT20" s="232">
        <v>-215</v>
      </c>
      <c r="AU20" s="91">
        <v>-39</v>
      </c>
      <c r="AV20" s="91">
        <v>-83</v>
      </c>
      <c r="AW20" s="91">
        <v>-33</v>
      </c>
    </row>
    <row r="21" spans="1:49" s="94" customFormat="1" ht="14.25">
      <c r="A21" s="127" t="s">
        <v>331</v>
      </c>
      <c r="B21" s="91"/>
      <c r="C21" s="91"/>
      <c r="D21" s="91"/>
      <c r="E21" s="91"/>
      <c r="F21" s="96"/>
      <c r="G21" s="91"/>
      <c r="H21" s="91"/>
      <c r="I21" s="91"/>
      <c r="J21" s="91"/>
      <c r="K21" s="96"/>
      <c r="L21" s="91"/>
      <c r="M21" s="91"/>
      <c r="N21" s="91"/>
      <c r="O21" s="91"/>
      <c r="P21" s="96"/>
      <c r="Q21" s="91"/>
      <c r="R21" s="91"/>
      <c r="S21" s="91"/>
      <c r="T21" s="91"/>
      <c r="U21" s="96"/>
      <c r="V21" s="91"/>
      <c r="W21" s="91"/>
      <c r="X21" s="91"/>
      <c r="Y21" s="91"/>
      <c r="Z21" s="96"/>
      <c r="AA21" s="91">
        <f>'Spec items - HUF mn'!AA21/211.6</f>
        <v>26.17202268431002</v>
      </c>
      <c r="AB21" s="91">
        <v>5</v>
      </c>
      <c r="AC21" s="91">
        <v>1</v>
      </c>
      <c r="AD21" s="91">
        <f>'Spec items - HUF mn'!AD21/201.9</f>
        <v>9.25705794947994</v>
      </c>
      <c r="AE21" s="96">
        <v>41</v>
      </c>
      <c r="AF21" s="91">
        <v>-7</v>
      </c>
      <c r="AG21" s="91">
        <v>-10</v>
      </c>
      <c r="AH21" s="91">
        <f>'Spec items - HUF mn'!AH21/183.3</f>
        <v>-3.1423895253682486</v>
      </c>
      <c r="AI21" s="91">
        <v>14</v>
      </c>
      <c r="AJ21" s="96">
        <v>-7</v>
      </c>
      <c r="AK21" s="91">
        <v>-8</v>
      </c>
      <c r="AL21" s="91">
        <v>-7</v>
      </c>
      <c r="AM21" s="91">
        <v>34</v>
      </c>
      <c r="AN21" s="91">
        <v>19</v>
      </c>
      <c r="AO21" s="96">
        <v>37</v>
      </c>
      <c r="AP21" s="91">
        <v>-30</v>
      </c>
      <c r="AQ21" s="91">
        <v>43</v>
      </c>
      <c r="AR21" s="91">
        <v>12</v>
      </c>
      <c r="AS21" s="91">
        <v>-8</v>
      </c>
      <c r="AT21" s="232">
        <v>14</v>
      </c>
      <c r="AU21" s="91">
        <v>-9</v>
      </c>
      <c r="AV21" s="91">
        <v>-5</v>
      </c>
      <c r="AW21" s="91">
        <v>8</v>
      </c>
    </row>
    <row r="22" spans="1:49" s="94" customFormat="1" ht="25.5">
      <c r="A22" s="107" t="s">
        <v>447</v>
      </c>
      <c r="B22" s="99"/>
      <c r="C22" s="99"/>
      <c r="D22" s="99"/>
      <c r="E22" s="99"/>
      <c r="F22" s="100"/>
      <c r="G22" s="99"/>
      <c r="H22" s="99"/>
      <c r="I22" s="99"/>
      <c r="J22" s="99"/>
      <c r="K22" s="100"/>
      <c r="L22" s="99"/>
      <c r="M22" s="99"/>
      <c r="N22" s="99"/>
      <c r="O22" s="99"/>
      <c r="P22" s="100"/>
      <c r="Q22" s="99"/>
      <c r="R22" s="99"/>
      <c r="S22" s="99"/>
      <c r="T22" s="99"/>
      <c r="U22" s="100"/>
      <c r="V22" s="99"/>
      <c r="W22" s="99"/>
      <c r="X22" s="99"/>
      <c r="Y22" s="99"/>
      <c r="Z22" s="100"/>
      <c r="AA22" s="99">
        <f aca="true" t="shared" si="2" ref="AA22:AG22">SUM(AA16:AA21)</f>
        <v>458.87996219281666</v>
      </c>
      <c r="AB22" s="99">
        <f t="shared" si="2"/>
        <v>635</v>
      </c>
      <c r="AC22" s="99">
        <f t="shared" si="2"/>
        <v>588</v>
      </c>
      <c r="AD22" s="99">
        <f t="shared" si="2"/>
        <v>427.11738484398217</v>
      </c>
      <c r="AE22" s="100">
        <f t="shared" si="2"/>
        <v>2116</v>
      </c>
      <c r="AF22" s="99">
        <f t="shared" si="2"/>
        <v>496</v>
      </c>
      <c r="AG22" s="99">
        <f t="shared" si="2"/>
        <v>669</v>
      </c>
      <c r="AH22" s="99">
        <f>SUM(AH16:AH21)</f>
        <v>636.6612111292962</v>
      </c>
      <c r="AI22" s="99">
        <f>SUM(AI16:AI21)</f>
        <v>601</v>
      </c>
      <c r="AJ22" s="100">
        <f>SUM(AJ16:AJ21)</f>
        <v>2394</v>
      </c>
      <c r="AK22" s="99">
        <f>SUM(AK16:AK21)</f>
        <v>587</v>
      </c>
      <c r="AL22" s="99">
        <f>SUM(AL16:AL21)</f>
        <v>737</v>
      </c>
      <c r="AM22" s="99">
        <v>517</v>
      </c>
      <c r="AN22" s="99">
        <v>235</v>
      </c>
      <c r="AO22" s="100">
        <v>2016</v>
      </c>
      <c r="AP22" s="99">
        <v>413</v>
      </c>
      <c r="AQ22" s="99">
        <v>441</v>
      </c>
      <c r="AR22" s="99">
        <v>518</v>
      </c>
      <c r="AS22" s="99">
        <v>500</v>
      </c>
      <c r="AT22" s="233">
        <v>1863</v>
      </c>
      <c r="AU22" s="99">
        <v>671</v>
      </c>
      <c r="AV22" s="99">
        <v>739</v>
      </c>
      <c r="AW22" s="99">
        <v>883</v>
      </c>
    </row>
    <row r="23" spans="1:49" s="94" customFormat="1" ht="12.75">
      <c r="A23" s="127" t="s">
        <v>448</v>
      </c>
      <c r="B23" s="99"/>
      <c r="C23" s="99"/>
      <c r="D23" s="99"/>
      <c r="E23" s="99"/>
      <c r="F23" s="100"/>
      <c r="G23" s="99"/>
      <c r="H23" s="99"/>
      <c r="I23" s="99"/>
      <c r="J23" s="99"/>
      <c r="K23" s="100"/>
      <c r="L23" s="99"/>
      <c r="M23" s="99"/>
      <c r="N23" s="99"/>
      <c r="O23" s="99"/>
      <c r="P23" s="100"/>
      <c r="Q23" s="99"/>
      <c r="R23" s="99"/>
      <c r="S23" s="99"/>
      <c r="T23" s="99"/>
      <c r="U23" s="100"/>
      <c r="V23" s="99"/>
      <c r="W23" s="99"/>
      <c r="X23" s="99"/>
      <c r="Y23" s="99"/>
      <c r="Z23" s="100"/>
      <c r="AA23" s="99"/>
      <c r="AB23" s="99"/>
      <c r="AC23" s="99"/>
      <c r="AD23" s="99"/>
      <c r="AE23" s="100"/>
      <c r="AF23" s="99"/>
      <c r="AG23" s="99"/>
      <c r="AH23" s="99"/>
      <c r="AI23" s="99"/>
      <c r="AJ23" s="100"/>
      <c r="AK23" s="99"/>
      <c r="AL23" s="99"/>
      <c r="AM23" s="99"/>
      <c r="AN23" s="99"/>
      <c r="AO23" s="100"/>
      <c r="AP23" s="99"/>
      <c r="AQ23" s="99"/>
      <c r="AR23" s="91">
        <v>-44</v>
      </c>
      <c r="AS23" s="91">
        <v>36</v>
      </c>
      <c r="AT23" s="232">
        <v>-8</v>
      </c>
      <c r="AU23" s="99">
        <v>-38</v>
      </c>
      <c r="AV23" s="99">
        <v>-62</v>
      </c>
      <c r="AW23" s="99">
        <v>-58</v>
      </c>
    </row>
    <row r="24" spans="1:49" s="94" customFormat="1" ht="12.75">
      <c r="A24" s="107" t="s">
        <v>449</v>
      </c>
      <c r="B24" s="99"/>
      <c r="C24" s="99"/>
      <c r="D24" s="99"/>
      <c r="E24" s="99"/>
      <c r="F24" s="100"/>
      <c r="G24" s="99"/>
      <c r="H24" s="99"/>
      <c r="I24" s="99"/>
      <c r="J24" s="99"/>
      <c r="K24" s="100"/>
      <c r="L24" s="99"/>
      <c r="M24" s="99"/>
      <c r="N24" s="99"/>
      <c r="O24" s="99"/>
      <c r="P24" s="100"/>
      <c r="Q24" s="99"/>
      <c r="R24" s="99"/>
      <c r="S24" s="99"/>
      <c r="T24" s="99"/>
      <c r="U24" s="100"/>
      <c r="V24" s="99"/>
      <c r="W24" s="99"/>
      <c r="X24" s="99"/>
      <c r="Y24" s="99"/>
      <c r="Z24" s="100"/>
      <c r="AA24" s="99"/>
      <c r="AB24" s="99"/>
      <c r="AC24" s="99"/>
      <c r="AD24" s="99"/>
      <c r="AE24" s="100"/>
      <c r="AF24" s="99"/>
      <c r="AG24" s="99"/>
      <c r="AH24" s="99"/>
      <c r="AI24" s="99"/>
      <c r="AJ24" s="100"/>
      <c r="AK24" s="99"/>
      <c r="AL24" s="99"/>
      <c r="AM24" s="99"/>
      <c r="AN24" s="99"/>
      <c r="AO24" s="100"/>
      <c r="AP24" s="99">
        <v>413</v>
      </c>
      <c r="AQ24" s="99">
        <v>441</v>
      </c>
      <c r="AR24" s="99">
        <v>474</v>
      </c>
      <c r="AS24" s="99">
        <v>536</v>
      </c>
      <c r="AT24" s="233">
        <v>1855</v>
      </c>
      <c r="AU24" s="99">
        <v>633</v>
      </c>
      <c r="AV24" s="99">
        <v>677</v>
      </c>
      <c r="AW24" s="99">
        <v>825</v>
      </c>
    </row>
    <row r="25" ht="12.75">
      <c r="A25" t="s">
        <v>490</v>
      </c>
    </row>
    <row r="26" ht="12.75"/>
    <row r="27" spans="1:49" s="94" customFormat="1" ht="14.25">
      <c r="A27" s="183" t="s">
        <v>336</v>
      </c>
      <c r="B27" s="184" t="s">
        <v>0</v>
      </c>
      <c r="C27" s="184" t="s">
        <v>1</v>
      </c>
      <c r="D27" s="184" t="s">
        <v>2</v>
      </c>
      <c r="E27" s="184" t="s">
        <v>3</v>
      </c>
      <c r="F27" s="184" t="s">
        <v>4</v>
      </c>
      <c r="G27" s="184" t="s">
        <v>10</v>
      </c>
      <c r="H27" s="184" t="s">
        <v>11</v>
      </c>
      <c r="I27" s="184" t="s">
        <v>12</v>
      </c>
      <c r="J27" s="184" t="s">
        <v>13</v>
      </c>
      <c r="K27" s="184" t="s">
        <v>14</v>
      </c>
      <c r="L27" s="184" t="s">
        <v>15</v>
      </c>
      <c r="M27" s="184" t="s">
        <v>16</v>
      </c>
      <c r="N27" s="184" t="s">
        <v>17</v>
      </c>
      <c r="O27" s="184" t="s">
        <v>18</v>
      </c>
      <c r="P27" s="184" t="s">
        <v>19</v>
      </c>
      <c r="Q27" s="184" t="s">
        <v>20</v>
      </c>
      <c r="R27" s="184" t="s">
        <v>21</v>
      </c>
      <c r="S27" s="184" t="s">
        <v>22</v>
      </c>
      <c r="T27" s="184" t="s">
        <v>23</v>
      </c>
      <c r="U27" s="184" t="s">
        <v>24</v>
      </c>
      <c r="V27" s="184" t="s">
        <v>25</v>
      </c>
      <c r="W27" s="184" t="s">
        <v>26</v>
      </c>
      <c r="X27" s="184" t="s">
        <v>27</v>
      </c>
      <c r="Y27" s="184" t="s">
        <v>28</v>
      </c>
      <c r="Z27" s="184" t="s">
        <v>29</v>
      </c>
      <c r="AA27" s="184" t="s">
        <v>30</v>
      </c>
      <c r="AB27" s="184" t="s">
        <v>31</v>
      </c>
      <c r="AC27" s="184" t="s">
        <v>32</v>
      </c>
      <c r="AD27" s="184" t="s">
        <v>275</v>
      </c>
      <c r="AE27" s="184" t="s">
        <v>276</v>
      </c>
      <c r="AF27" s="184" t="s">
        <v>278</v>
      </c>
      <c r="AG27" s="184" t="s">
        <v>280</v>
      </c>
      <c r="AH27" s="184" t="s">
        <v>287</v>
      </c>
      <c r="AI27" s="191" t="s">
        <v>289</v>
      </c>
      <c r="AJ27" s="191" t="s">
        <v>290</v>
      </c>
      <c r="AK27" s="191" t="s">
        <v>299</v>
      </c>
      <c r="AL27" s="191" t="s">
        <v>300</v>
      </c>
      <c r="AM27" s="191" t="s">
        <v>301</v>
      </c>
      <c r="AN27" s="191" t="s">
        <v>302</v>
      </c>
      <c r="AO27" s="191" t="s">
        <v>303</v>
      </c>
      <c r="AP27" s="191" t="s">
        <v>341</v>
      </c>
      <c r="AQ27" s="191" t="s">
        <v>342</v>
      </c>
      <c r="AR27" s="191" t="s">
        <v>343</v>
      </c>
      <c r="AS27" s="191" t="s">
        <v>344</v>
      </c>
      <c r="AT27" s="191" t="s">
        <v>345</v>
      </c>
      <c r="AU27" s="191" t="s">
        <v>491</v>
      </c>
      <c r="AV27" s="191" t="s">
        <v>494</v>
      </c>
      <c r="AW27" s="191" t="s">
        <v>496</v>
      </c>
    </row>
    <row r="28" spans="1:49" s="94" customFormat="1" ht="12.75">
      <c r="A28" s="128" t="s">
        <v>356</v>
      </c>
      <c r="B28" s="129"/>
      <c r="C28" s="129"/>
      <c r="D28" s="129"/>
      <c r="E28" s="129"/>
      <c r="F28" s="129"/>
      <c r="G28" s="129"/>
      <c r="H28" s="129"/>
      <c r="I28" s="129"/>
      <c r="J28" s="129"/>
      <c r="K28" s="129"/>
      <c r="L28" s="129"/>
      <c r="M28" s="129"/>
      <c r="N28" s="129"/>
      <c r="O28" s="129"/>
      <c r="P28" s="129"/>
      <c r="Q28" s="129"/>
      <c r="R28" s="129"/>
      <c r="S28" s="129"/>
      <c r="T28" s="129"/>
      <c r="U28" s="129"/>
      <c r="V28" s="129"/>
      <c r="W28" s="129"/>
      <c r="X28" s="129"/>
      <c r="Y28" s="129"/>
      <c r="Z28" s="129"/>
      <c r="AA28" s="129"/>
      <c r="AB28" s="129"/>
      <c r="AC28" s="129"/>
      <c r="AD28" s="129"/>
      <c r="AE28" s="129"/>
      <c r="AF28" s="129"/>
      <c r="AG28" s="129"/>
      <c r="AH28" s="129"/>
      <c r="AI28" s="130"/>
      <c r="AJ28" s="130"/>
      <c r="AK28" s="130"/>
      <c r="AL28" s="130"/>
      <c r="AM28" s="130"/>
      <c r="AN28" s="130"/>
      <c r="AO28" s="130"/>
      <c r="AP28" s="130"/>
      <c r="AQ28" s="130"/>
      <c r="AR28" s="130"/>
      <c r="AS28" s="130"/>
      <c r="AT28" s="130"/>
      <c r="AU28" s="130"/>
      <c r="AV28" s="130"/>
      <c r="AW28" s="130"/>
    </row>
    <row r="29" spans="1:49" s="94" customFormat="1" ht="12.75">
      <c r="A29" s="186" t="s">
        <v>192</v>
      </c>
      <c r="B29" s="91"/>
      <c r="C29" s="91"/>
      <c r="D29" s="91"/>
      <c r="E29" s="91"/>
      <c r="F29" s="207"/>
      <c r="G29" s="91"/>
      <c r="H29" s="91"/>
      <c r="I29" s="91"/>
      <c r="J29" s="91"/>
      <c r="K29" s="207"/>
      <c r="L29" s="91"/>
      <c r="M29" s="91"/>
      <c r="N29" s="91"/>
      <c r="O29" s="91"/>
      <c r="P29" s="207"/>
      <c r="Q29" s="91"/>
      <c r="R29" s="91"/>
      <c r="S29" s="91"/>
      <c r="T29" s="91"/>
      <c r="U29" s="207"/>
      <c r="V29" s="91"/>
      <c r="W29" s="91"/>
      <c r="X29" s="91"/>
      <c r="Y29" s="91"/>
      <c r="Z29" s="207"/>
      <c r="AA29" s="91">
        <f>'Spec items - HUF mn'!AA29/211.6</f>
        <v>173.39319470699434</v>
      </c>
      <c r="AB29" s="91">
        <v>153</v>
      </c>
      <c r="AC29" s="91">
        <v>161</v>
      </c>
      <c r="AD29" s="91">
        <f>'Spec items - HUF mn'!AD29/201.9</f>
        <v>81.1441307578009</v>
      </c>
      <c r="AE29" s="207">
        <v>572</v>
      </c>
      <c r="AF29" s="91">
        <v>88</v>
      </c>
      <c r="AG29" s="91">
        <v>128</v>
      </c>
      <c r="AH29" s="91">
        <f>'Spec items - HUF mn'!AH29/183.3</f>
        <v>109.84724495362792</v>
      </c>
      <c r="AI29" s="91">
        <v>104</v>
      </c>
      <c r="AJ29" s="207">
        <v>429</v>
      </c>
      <c r="AK29" s="91">
        <v>138</v>
      </c>
      <c r="AL29" s="91">
        <v>193</v>
      </c>
      <c r="AM29" s="91">
        <v>209</v>
      </c>
      <c r="AN29" s="91">
        <v>193</v>
      </c>
      <c r="AO29" s="207">
        <v>732</v>
      </c>
      <c r="AP29" s="91">
        <v>203</v>
      </c>
      <c r="AQ29" s="91">
        <v>72</v>
      </c>
      <c r="AR29" s="91">
        <v>97</v>
      </c>
      <c r="AS29" s="91">
        <v>159</v>
      </c>
      <c r="AT29" s="232">
        <v>538</v>
      </c>
      <c r="AU29" s="91">
        <v>121</v>
      </c>
      <c r="AV29" s="91">
        <v>137</v>
      </c>
      <c r="AW29" s="91">
        <v>162</v>
      </c>
    </row>
    <row r="30" spans="1:49" s="94" customFormat="1" ht="12.75">
      <c r="A30" s="186" t="s">
        <v>193</v>
      </c>
      <c r="B30" s="91"/>
      <c r="C30" s="91"/>
      <c r="D30" s="91"/>
      <c r="E30" s="91"/>
      <c r="F30" s="207"/>
      <c r="G30" s="91"/>
      <c r="H30" s="91"/>
      <c r="I30" s="91"/>
      <c r="J30" s="91"/>
      <c r="K30" s="207"/>
      <c r="L30" s="91"/>
      <c r="M30" s="91"/>
      <c r="N30" s="91"/>
      <c r="O30" s="91"/>
      <c r="P30" s="207"/>
      <c r="Q30" s="91"/>
      <c r="R30" s="91"/>
      <c r="S30" s="91"/>
      <c r="T30" s="91"/>
      <c r="U30" s="207"/>
      <c r="V30" s="91"/>
      <c r="W30" s="91"/>
      <c r="X30" s="91"/>
      <c r="Y30" s="91"/>
      <c r="Z30" s="207"/>
      <c r="AA30" s="91">
        <f>'Spec items - HUF mn'!AA30/211.6</f>
        <v>91.45557655954632</v>
      </c>
      <c r="AB30" s="91">
        <v>326</v>
      </c>
      <c r="AC30" s="91">
        <v>272</v>
      </c>
      <c r="AD30" s="91">
        <f>'Spec items - HUF mn'!AD30/201.9</f>
        <v>108.46953937592868</v>
      </c>
      <c r="AE30" s="207">
        <v>803</v>
      </c>
      <c r="AF30" s="91">
        <v>147</v>
      </c>
      <c r="AG30" s="91">
        <v>318</v>
      </c>
      <c r="AH30" s="91">
        <f>'Spec items - HUF mn'!AH30/183.3</f>
        <v>257.61047463175123</v>
      </c>
      <c r="AI30" s="91">
        <v>217</v>
      </c>
      <c r="AJ30" s="207">
        <v>935</v>
      </c>
      <c r="AK30" s="91">
        <v>232</v>
      </c>
      <c r="AL30" s="91">
        <v>435</v>
      </c>
      <c r="AM30" s="91">
        <v>29</v>
      </c>
      <c r="AN30" s="91">
        <v>-229</v>
      </c>
      <c r="AO30" s="207">
        <v>396</v>
      </c>
      <c r="AP30" s="91">
        <v>21</v>
      </c>
      <c r="AQ30" s="91">
        <v>196</v>
      </c>
      <c r="AR30" s="91">
        <v>29</v>
      </c>
      <c r="AS30" s="91">
        <v>-14</v>
      </c>
      <c r="AT30" s="232">
        <v>241</v>
      </c>
      <c r="AU30" s="91">
        <v>47</v>
      </c>
      <c r="AV30" s="91">
        <v>99</v>
      </c>
      <c r="AW30" s="91">
        <v>191</v>
      </c>
    </row>
    <row r="31" spans="1:49" s="94" customFormat="1" ht="12.75">
      <c r="A31" s="186" t="s">
        <v>471</v>
      </c>
      <c r="B31" s="91"/>
      <c r="C31" s="91"/>
      <c r="D31" s="91"/>
      <c r="E31" s="91"/>
      <c r="F31" s="207"/>
      <c r="G31" s="91"/>
      <c r="H31" s="91"/>
      <c r="I31" s="91"/>
      <c r="J31" s="91"/>
      <c r="K31" s="207"/>
      <c r="L31" s="91"/>
      <c r="M31" s="91"/>
      <c r="N31" s="91"/>
      <c r="O31" s="91"/>
      <c r="P31" s="207"/>
      <c r="Q31" s="91"/>
      <c r="R31" s="91"/>
      <c r="S31" s="91"/>
      <c r="T31" s="91"/>
      <c r="U31" s="207"/>
      <c r="V31" s="91"/>
      <c r="W31" s="91"/>
      <c r="X31" s="91"/>
      <c r="Y31" s="91"/>
      <c r="Z31" s="207"/>
      <c r="AA31" s="91">
        <f>'Spec items - HUF mn'!AA31/211.6</f>
        <v>53.544423440453684</v>
      </c>
      <c r="AB31" s="91">
        <v>46</v>
      </c>
      <c r="AC31" s="91">
        <v>25</v>
      </c>
      <c r="AD31" s="91">
        <f>'Spec items - HUF mn'!AD31/201.9</f>
        <v>47.99405646359584</v>
      </c>
      <c r="AE31" s="207">
        <v>172</v>
      </c>
      <c r="AF31" s="91">
        <v>67</v>
      </c>
      <c r="AG31" s="91">
        <v>45</v>
      </c>
      <c r="AH31" s="91">
        <f>'Spec items - HUF mn'!AH31/183.3</f>
        <v>45.810147299509</v>
      </c>
      <c r="AI31" s="91">
        <v>53</v>
      </c>
      <c r="AJ31" s="207">
        <v>211</v>
      </c>
      <c r="AK31" s="91">
        <v>65</v>
      </c>
      <c r="AL31" s="91">
        <v>60</v>
      </c>
      <c r="AM31" s="91">
        <v>54</v>
      </c>
      <c r="AN31" s="91">
        <v>57</v>
      </c>
      <c r="AO31" s="207">
        <v>236</v>
      </c>
      <c r="AP31" s="91">
        <v>82</v>
      </c>
      <c r="AQ31" s="91">
        <v>57</v>
      </c>
      <c r="AR31" s="91">
        <v>90</v>
      </c>
      <c r="AS31" s="91">
        <v>94</v>
      </c>
      <c r="AT31" s="232">
        <v>322</v>
      </c>
      <c r="AU31" s="91">
        <v>130</v>
      </c>
      <c r="AV31" s="91">
        <v>96</v>
      </c>
      <c r="AW31" s="91">
        <v>40</v>
      </c>
    </row>
    <row r="32" spans="1:49" s="94" customFormat="1" ht="12.75">
      <c r="A32" s="186" t="s">
        <v>60</v>
      </c>
      <c r="B32" s="91"/>
      <c r="C32" s="91"/>
      <c r="D32" s="91"/>
      <c r="E32" s="91"/>
      <c r="F32" s="207"/>
      <c r="G32" s="91"/>
      <c r="H32" s="91"/>
      <c r="I32" s="91"/>
      <c r="J32" s="91"/>
      <c r="K32" s="207"/>
      <c r="L32" s="91"/>
      <c r="M32" s="91"/>
      <c r="N32" s="91"/>
      <c r="O32" s="91"/>
      <c r="P32" s="207"/>
      <c r="Q32" s="91"/>
      <c r="R32" s="91"/>
      <c r="S32" s="91"/>
      <c r="T32" s="91"/>
      <c r="U32" s="207"/>
      <c r="V32" s="91"/>
      <c r="W32" s="91"/>
      <c r="X32" s="91"/>
      <c r="Y32" s="91"/>
      <c r="Z32" s="207"/>
      <c r="AA32" s="91">
        <f>'Spec items - HUF mn'!AA32/211.6</f>
        <v>17.254253308128543</v>
      </c>
      <c r="AB32" s="91">
        <v>18</v>
      </c>
      <c r="AC32" s="91">
        <v>25</v>
      </c>
      <c r="AD32" s="91">
        <f>'Spec items - HUF mn'!AD32/201.9</f>
        <v>50.777612679544326</v>
      </c>
      <c r="AE32" s="207">
        <v>111</v>
      </c>
      <c r="AF32" s="91">
        <v>66</v>
      </c>
      <c r="AG32" s="91">
        <v>66</v>
      </c>
      <c r="AH32" s="91">
        <f>'Spec items - HUF mn'!AH32/183.3</f>
        <v>65.13911620294598</v>
      </c>
      <c r="AI32" s="91">
        <v>24</v>
      </c>
      <c r="AJ32" s="207">
        <v>222</v>
      </c>
      <c r="AK32" s="91">
        <v>15</v>
      </c>
      <c r="AL32" s="91">
        <v>-87</v>
      </c>
      <c r="AM32" s="91">
        <v>-1</v>
      </c>
      <c r="AN32" s="91">
        <v>19</v>
      </c>
      <c r="AO32" s="207">
        <v>-44</v>
      </c>
      <c r="AP32" s="91">
        <v>-16</v>
      </c>
      <c r="AQ32" s="91">
        <v>-44</v>
      </c>
      <c r="AR32" s="91">
        <v>7</v>
      </c>
      <c r="AS32" s="91">
        <v>-20</v>
      </c>
      <c r="AT32" s="232">
        <v>-75</v>
      </c>
      <c r="AU32" s="91">
        <v>-11</v>
      </c>
      <c r="AV32" s="91">
        <v>7</v>
      </c>
      <c r="AW32" s="91">
        <v>28</v>
      </c>
    </row>
    <row r="33" spans="1:49" s="94" customFormat="1" ht="12.75">
      <c r="A33" s="186" t="s">
        <v>195</v>
      </c>
      <c r="B33" s="91"/>
      <c r="C33" s="91"/>
      <c r="D33" s="91"/>
      <c r="E33" s="91"/>
      <c r="F33" s="207"/>
      <c r="G33" s="91"/>
      <c r="H33" s="91"/>
      <c r="I33" s="91"/>
      <c r="J33" s="91"/>
      <c r="K33" s="207"/>
      <c r="L33" s="91"/>
      <c r="M33" s="91"/>
      <c r="N33" s="91"/>
      <c r="O33" s="91"/>
      <c r="P33" s="207"/>
      <c r="Q33" s="91"/>
      <c r="R33" s="91"/>
      <c r="S33" s="91"/>
      <c r="T33" s="91"/>
      <c r="U33" s="207"/>
      <c r="V33" s="91"/>
      <c r="W33" s="91"/>
      <c r="X33" s="91"/>
      <c r="Y33" s="91"/>
      <c r="Z33" s="207"/>
      <c r="AA33" s="91">
        <f>'Spec items - HUF mn'!AA33/211.6</f>
        <v>-52.36767485822306</v>
      </c>
      <c r="AB33" s="91">
        <v>-66</v>
      </c>
      <c r="AC33" s="91">
        <v>-46</v>
      </c>
      <c r="AD33" s="91">
        <f>'Spec items - HUF mn'!AD33/201.9</f>
        <v>-50.00495294700347</v>
      </c>
      <c r="AE33" s="207">
        <v>-214</v>
      </c>
      <c r="AF33" s="91">
        <v>-43</v>
      </c>
      <c r="AG33" s="91">
        <v>-52</v>
      </c>
      <c r="AH33" s="91">
        <f>'Spec items - HUF mn'!AH33/183.3</f>
        <v>-50.36552100381887</v>
      </c>
      <c r="AI33" s="91">
        <v>-15</v>
      </c>
      <c r="AJ33" s="207">
        <v>-161</v>
      </c>
      <c r="AK33" s="91">
        <v>-53</v>
      </c>
      <c r="AL33" s="91">
        <v>-73</v>
      </c>
      <c r="AM33" s="91">
        <v>-54</v>
      </c>
      <c r="AN33" s="91">
        <v>-49</v>
      </c>
      <c r="AO33" s="207">
        <v>-226</v>
      </c>
      <c r="AP33" s="91">
        <v>-24</v>
      </c>
      <c r="AQ33" s="91">
        <v>-97</v>
      </c>
      <c r="AR33" s="91">
        <v>-43</v>
      </c>
      <c r="AS33" s="91">
        <v>-68</v>
      </c>
      <c r="AT33" s="232">
        <v>-230</v>
      </c>
      <c r="AU33" s="91">
        <v>-24</v>
      </c>
      <c r="AV33" s="91">
        <v>9</v>
      </c>
      <c r="AW33" s="91">
        <v>-67</v>
      </c>
    </row>
    <row r="34" spans="1:49" s="94" customFormat="1" ht="14.25">
      <c r="A34" s="186" t="s">
        <v>331</v>
      </c>
      <c r="B34" s="91"/>
      <c r="C34" s="91"/>
      <c r="D34" s="91"/>
      <c r="E34" s="91"/>
      <c r="F34" s="207"/>
      <c r="G34" s="91"/>
      <c r="H34" s="91"/>
      <c r="I34" s="91"/>
      <c r="J34" s="91"/>
      <c r="K34" s="207"/>
      <c r="L34" s="91"/>
      <c r="M34" s="91"/>
      <c r="N34" s="91"/>
      <c r="O34" s="91"/>
      <c r="P34" s="207"/>
      <c r="Q34" s="91"/>
      <c r="R34" s="91"/>
      <c r="S34" s="91"/>
      <c r="T34" s="91"/>
      <c r="U34" s="207"/>
      <c r="V34" s="91"/>
      <c r="W34" s="91"/>
      <c r="X34" s="91"/>
      <c r="Y34" s="91"/>
      <c r="Z34" s="207"/>
      <c r="AA34" s="91">
        <f>'Spec items - HUF mn'!AA34/211.6</f>
        <v>26.17202268431002</v>
      </c>
      <c r="AB34" s="91">
        <v>5</v>
      </c>
      <c r="AC34" s="91">
        <v>1</v>
      </c>
      <c r="AD34" s="91">
        <f>'Spec items - HUF mn'!AD34/201.9</f>
        <v>9.25705794947994</v>
      </c>
      <c r="AE34" s="207">
        <v>41</v>
      </c>
      <c r="AF34" s="91">
        <v>-7</v>
      </c>
      <c r="AG34" s="91">
        <v>-11</v>
      </c>
      <c r="AH34" s="91">
        <f>'Spec items - HUF mn'!AH34/183.3</f>
        <v>-3.1423895253682486</v>
      </c>
      <c r="AI34" s="91">
        <v>14</v>
      </c>
      <c r="AJ34" s="207">
        <v>-7</v>
      </c>
      <c r="AK34" s="91">
        <v>-8</v>
      </c>
      <c r="AL34" s="91">
        <v>-7</v>
      </c>
      <c r="AM34" s="91">
        <v>34</v>
      </c>
      <c r="AN34" s="91">
        <v>19</v>
      </c>
      <c r="AO34" s="207">
        <v>37</v>
      </c>
      <c r="AP34" s="91">
        <v>-30</v>
      </c>
      <c r="AQ34" s="91">
        <v>43</v>
      </c>
      <c r="AR34" s="91">
        <v>12</v>
      </c>
      <c r="AS34" s="91">
        <v>-9</v>
      </c>
      <c r="AT34" s="232">
        <v>14</v>
      </c>
      <c r="AU34" s="91">
        <v>-5</v>
      </c>
      <c r="AV34" s="91">
        <v>4</v>
      </c>
      <c r="AW34" s="91">
        <v>10</v>
      </c>
    </row>
    <row r="35" spans="1:49" s="94" customFormat="1" ht="12.75">
      <c r="A35" s="188" t="s">
        <v>205</v>
      </c>
      <c r="B35" s="99"/>
      <c r="C35" s="99"/>
      <c r="D35" s="99"/>
      <c r="E35" s="99"/>
      <c r="F35" s="208"/>
      <c r="G35" s="99"/>
      <c r="H35" s="99"/>
      <c r="I35" s="99"/>
      <c r="J35" s="99"/>
      <c r="K35" s="208"/>
      <c r="L35" s="99"/>
      <c r="M35" s="99"/>
      <c r="N35" s="99"/>
      <c r="O35" s="99"/>
      <c r="P35" s="208"/>
      <c r="Q35" s="99"/>
      <c r="R35" s="99"/>
      <c r="S35" s="99"/>
      <c r="T35" s="99"/>
      <c r="U35" s="208"/>
      <c r="V35" s="99"/>
      <c r="W35" s="99"/>
      <c r="X35" s="99"/>
      <c r="Y35" s="99"/>
      <c r="Z35" s="208"/>
      <c r="AA35" s="99">
        <f aca="true" t="shared" si="3" ref="AA35:AL35">SUM(AA29:AA34)</f>
        <v>309.4517958412099</v>
      </c>
      <c r="AB35" s="99">
        <f t="shared" si="3"/>
        <v>482</v>
      </c>
      <c r="AC35" s="99">
        <f t="shared" si="3"/>
        <v>438</v>
      </c>
      <c r="AD35" s="99">
        <f t="shared" si="3"/>
        <v>247.6374442793462</v>
      </c>
      <c r="AE35" s="208">
        <f t="shared" si="3"/>
        <v>1485</v>
      </c>
      <c r="AF35" s="99">
        <f t="shared" si="3"/>
        <v>318</v>
      </c>
      <c r="AG35" s="99">
        <f t="shared" si="3"/>
        <v>494</v>
      </c>
      <c r="AH35" s="99">
        <f t="shared" si="3"/>
        <v>424.899072558647</v>
      </c>
      <c r="AI35" s="99">
        <f t="shared" si="3"/>
        <v>397</v>
      </c>
      <c r="AJ35" s="208">
        <f t="shared" si="3"/>
        <v>1629</v>
      </c>
      <c r="AK35" s="99">
        <f t="shared" si="3"/>
        <v>389</v>
      </c>
      <c r="AL35" s="99">
        <f t="shared" si="3"/>
        <v>521</v>
      </c>
      <c r="AM35" s="99">
        <v>271</v>
      </c>
      <c r="AN35" s="99">
        <v>10</v>
      </c>
      <c r="AO35" s="208">
        <v>1131</v>
      </c>
      <c r="AP35" s="99">
        <v>236</v>
      </c>
      <c r="AQ35" s="99">
        <v>227</v>
      </c>
      <c r="AR35" s="99">
        <v>192</v>
      </c>
      <c r="AS35" s="99">
        <v>142</v>
      </c>
      <c r="AT35" s="233">
        <v>810</v>
      </c>
      <c r="AU35" s="99">
        <v>258</v>
      </c>
      <c r="AV35" s="99">
        <v>352</v>
      </c>
      <c r="AW35" s="99">
        <v>364</v>
      </c>
    </row>
    <row r="36" ht="12.75"/>
    <row r="37" ht="12.75"/>
    <row r="38" spans="1:49" s="94" customFormat="1" ht="14.25">
      <c r="A38" s="183" t="s">
        <v>335</v>
      </c>
      <c r="B38" s="184" t="s">
        <v>0</v>
      </c>
      <c r="C38" s="184" t="s">
        <v>1</v>
      </c>
      <c r="D38" s="184" t="s">
        <v>2</v>
      </c>
      <c r="E38" s="184" t="s">
        <v>3</v>
      </c>
      <c r="F38" s="184" t="s">
        <v>4</v>
      </c>
      <c r="G38" s="184" t="s">
        <v>10</v>
      </c>
      <c r="H38" s="184" t="s">
        <v>11</v>
      </c>
      <c r="I38" s="184" t="s">
        <v>12</v>
      </c>
      <c r="J38" s="184" t="s">
        <v>13</v>
      </c>
      <c r="K38" s="184" t="s">
        <v>14</v>
      </c>
      <c r="L38" s="184" t="s">
        <v>15</v>
      </c>
      <c r="M38" s="184" t="s">
        <v>16</v>
      </c>
      <c r="N38" s="184" t="s">
        <v>17</v>
      </c>
      <c r="O38" s="184" t="s">
        <v>18</v>
      </c>
      <c r="P38" s="184" t="s">
        <v>19</v>
      </c>
      <c r="Q38" s="184" t="s">
        <v>20</v>
      </c>
      <c r="R38" s="184" t="s">
        <v>21</v>
      </c>
      <c r="S38" s="184" t="s">
        <v>22</v>
      </c>
      <c r="T38" s="184" t="s">
        <v>23</v>
      </c>
      <c r="U38" s="184" t="s">
        <v>24</v>
      </c>
      <c r="V38" s="184" t="s">
        <v>25</v>
      </c>
      <c r="W38" s="184" t="s">
        <v>26</v>
      </c>
      <c r="X38" s="184" t="s">
        <v>27</v>
      </c>
      <c r="Y38" s="184" t="s">
        <v>28</v>
      </c>
      <c r="Z38" s="184" t="s">
        <v>29</v>
      </c>
      <c r="AA38" s="184" t="s">
        <v>30</v>
      </c>
      <c r="AB38" s="184" t="s">
        <v>31</v>
      </c>
      <c r="AC38" s="184" t="s">
        <v>32</v>
      </c>
      <c r="AD38" s="184" t="s">
        <v>275</v>
      </c>
      <c r="AE38" s="184" t="s">
        <v>276</v>
      </c>
      <c r="AF38" s="184" t="s">
        <v>278</v>
      </c>
      <c r="AG38" s="184" t="s">
        <v>280</v>
      </c>
      <c r="AH38" s="184" t="s">
        <v>287</v>
      </c>
      <c r="AI38" s="191" t="s">
        <v>289</v>
      </c>
      <c r="AJ38" s="191" t="s">
        <v>290</v>
      </c>
      <c r="AK38" s="191" t="s">
        <v>299</v>
      </c>
      <c r="AL38" s="191" t="s">
        <v>300</v>
      </c>
      <c r="AM38" s="191" t="s">
        <v>301</v>
      </c>
      <c r="AN38" s="191" t="s">
        <v>302</v>
      </c>
      <c r="AO38" s="191" t="s">
        <v>303</v>
      </c>
      <c r="AP38" s="191" t="s">
        <v>341</v>
      </c>
      <c r="AQ38" s="191" t="s">
        <v>342</v>
      </c>
      <c r="AR38" s="191" t="s">
        <v>343</v>
      </c>
      <c r="AS38" s="191" t="s">
        <v>344</v>
      </c>
      <c r="AT38" s="191" t="s">
        <v>345</v>
      </c>
      <c r="AU38" s="191" t="s">
        <v>491</v>
      </c>
      <c r="AV38" s="191" t="s">
        <v>494</v>
      </c>
      <c r="AW38" s="191" t="s">
        <v>496</v>
      </c>
    </row>
    <row r="39" spans="1:49" s="94" customFormat="1" ht="12.75">
      <c r="A39" s="128" t="s">
        <v>356</v>
      </c>
      <c r="B39" s="129"/>
      <c r="C39" s="129"/>
      <c r="D39" s="129"/>
      <c r="E39" s="129"/>
      <c r="F39" s="129"/>
      <c r="G39" s="129"/>
      <c r="H39" s="129"/>
      <c r="I39" s="129"/>
      <c r="J39" s="129"/>
      <c r="K39" s="129"/>
      <c r="L39" s="129"/>
      <c r="M39" s="129"/>
      <c r="N39" s="129"/>
      <c r="O39" s="129"/>
      <c r="P39" s="129"/>
      <c r="Q39" s="129"/>
      <c r="R39" s="129"/>
      <c r="S39" s="129"/>
      <c r="T39" s="129"/>
      <c r="U39" s="129"/>
      <c r="V39" s="129"/>
      <c r="W39" s="129"/>
      <c r="X39" s="129"/>
      <c r="Y39" s="129"/>
      <c r="Z39" s="129"/>
      <c r="AA39" s="129"/>
      <c r="AB39" s="129"/>
      <c r="AC39" s="129"/>
      <c r="AD39" s="129"/>
      <c r="AE39" s="129"/>
      <c r="AF39" s="129"/>
      <c r="AG39" s="129"/>
      <c r="AH39" s="129"/>
      <c r="AI39" s="130"/>
      <c r="AJ39" s="130"/>
      <c r="AK39" s="130"/>
      <c r="AL39" s="130"/>
      <c r="AM39" s="130"/>
      <c r="AN39" s="130"/>
      <c r="AO39" s="130"/>
      <c r="AP39" s="130"/>
      <c r="AQ39" s="130"/>
      <c r="AR39" s="130"/>
      <c r="AS39" s="130"/>
      <c r="AT39" s="130"/>
      <c r="AU39" s="130"/>
      <c r="AV39" s="130"/>
      <c r="AW39" s="130"/>
    </row>
    <row r="40" spans="1:49" s="94" customFormat="1" ht="12.75">
      <c r="A40" s="186" t="s">
        <v>192</v>
      </c>
      <c r="B40" s="91"/>
      <c r="C40" s="91"/>
      <c r="D40" s="91"/>
      <c r="E40" s="91"/>
      <c r="F40" s="207"/>
      <c r="G40" s="91"/>
      <c r="H40" s="91"/>
      <c r="I40" s="91"/>
      <c r="J40" s="91"/>
      <c r="K40" s="207"/>
      <c r="L40" s="91"/>
      <c r="M40" s="91"/>
      <c r="N40" s="91"/>
      <c r="O40" s="91"/>
      <c r="P40" s="207"/>
      <c r="Q40" s="91"/>
      <c r="R40" s="91"/>
      <c r="S40" s="91"/>
      <c r="T40" s="91"/>
      <c r="U40" s="207"/>
      <c r="V40" s="91"/>
      <c r="W40" s="91"/>
      <c r="X40" s="91"/>
      <c r="Y40" s="91"/>
      <c r="Z40" s="207"/>
      <c r="AA40" s="91">
        <f>'Spec items - HUF mn'!AA40/211.6</f>
        <v>208.02930056710775</v>
      </c>
      <c r="AB40" s="91">
        <v>196</v>
      </c>
      <c r="AC40" s="91">
        <v>197</v>
      </c>
      <c r="AD40" s="91">
        <f>'Spec items - HUF mn'!AD40/201.9</f>
        <v>140.02476473501733</v>
      </c>
      <c r="AE40" s="207">
        <v>744</v>
      </c>
      <c r="AF40" s="91">
        <v>139</v>
      </c>
      <c r="AG40" s="91">
        <v>164</v>
      </c>
      <c r="AH40" s="91">
        <f>'Spec items - HUF mn'!AH40/183.3</f>
        <v>186.2684124386252</v>
      </c>
      <c r="AI40" s="91">
        <v>161</v>
      </c>
      <c r="AJ40" s="207">
        <v>649</v>
      </c>
      <c r="AK40" s="91">
        <v>179</v>
      </c>
      <c r="AL40" s="91">
        <v>235</v>
      </c>
      <c r="AM40" s="91">
        <v>276</v>
      </c>
      <c r="AN40" s="91">
        <v>256</v>
      </c>
      <c r="AO40" s="207">
        <v>946</v>
      </c>
      <c r="AP40" s="91">
        <v>248</v>
      </c>
      <c r="AQ40" s="91">
        <v>133</v>
      </c>
      <c r="AR40" s="91">
        <v>147</v>
      </c>
      <c r="AS40" s="91">
        <v>171</v>
      </c>
      <c r="AT40" s="232">
        <v>711</v>
      </c>
      <c r="AU40" s="91">
        <v>179</v>
      </c>
      <c r="AV40" s="91">
        <v>184</v>
      </c>
      <c r="AW40" s="91">
        <v>198</v>
      </c>
    </row>
    <row r="41" spans="1:49" s="94" customFormat="1" ht="12.75">
      <c r="A41" s="186" t="s">
        <v>193</v>
      </c>
      <c r="B41" s="91"/>
      <c r="C41" s="91"/>
      <c r="D41" s="91"/>
      <c r="E41" s="91"/>
      <c r="F41" s="207"/>
      <c r="G41" s="91"/>
      <c r="H41" s="91"/>
      <c r="I41" s="91"/>
      <c r="J41" s="91"/>
      <c r="K41" s="207"/>
      <c r="L41" s="91"/>
      <c r="M41" s="91"/>
      <c r="N41" s="91"/>
      <c r="O41" s="91"/>
      <c r="P41" s="207"/>
      <c r="Q41" s="91"/>
      <c r="R41" s="91"/>
      <c r="S41" s="91"/>
      <c r="T41" s="91"/>
      <c r="U41" s="207"/>
      <c r="V41" s="91"/>
      <c r="W41" s="91"/>
      <c r="X41" s="91"/>
      <c r="Y41" s="91"/>
      <c r="Z41" s="207"/>
      <c r="AA41" s="91">
        <f>'Spec items - HUF mn'!AA41/211.6</f>
        <v>166.41304347826087</v>
      </c>
      <c r="AB41" s="91">
        <v>399</v>
      </c>
      <c r="AC41" s="91">
        <v>345</v>
      </c>
      <c r="AD41" s="91">
        <f>'Spec items - HUF mn'!AD41/201.9</f>
        <v>183.05596830113916</v>
      </c>
      <c r="AE41" s="207">
        <v>1098</v>
      </c>
      <c r="AF41" s="91">
        <v>228</v>
      </c>
      <c r="AG41" s="91">
        <v>405</v>
      </c>
      <c r="AH41" s="91">
        <f>'Spec items - HUF mn'!AH41/183.3</f>
        <v>343.7206764866339</v>
      </c>
      <c r="AI41" s="91">
        <v>308</v>
      </c>
      <c r="AJ41" s="207">
        <v>1279</v>
      </c>
      <c r="AK41" s="91">
        <v>334</v>
      </c>
      <c r="AL41" s="91">
        <v>544</v>
      </c>
      <c r="AM41" s="91">
        <v>146</v>
      </c>
      <c r="AN41" s="91">
        <v>-122</v>
      </c>
      <c r="AO41" s="207">
        <v>830</v>
      </c>
      <c r="AP41" s="91">
        <v>109</v>
      </c>
      <c r="AQ41" s="91">
        <v>300</v>
      </c>
      <c r="AR41" s="91">
        <v>133</v>
      </c>
      <c r="AS41" s="91">
        <v>102</v>
      </c>
      <c r="AT41" s="232">
        <v>650</v>
      </c>
      <c r="AU41" s="91">
        <v>152</v>
      </c>
      <c r="AV41" s="91">
        <v>196</v>
      </c>
      <c r="AW41" s="91">
        <v>290</v>
      </c>
    </row>
    <row r="42" spans="1:49" s="94" customFormat="1" ht="12.75">
      <c r="A42" s="186" t="s">
        <v>467</v>
      </c>
      <c r="B42" s="91"/>
      <c r="C42" s="91"/>
      <c r="D42" s="91"/>
      <c r="E42" s="91"/>
      <c r="F42" s="207"/>
      <c r="G42" s="91"/>
      <c r="H42" s="91"/>
      <c r="I42" s="91"/>
      <c r="J42" s="91"/>
      <c r="K42" s="207"/>
      <c r="L42" s="91"/>
      <c r="M42" s="91"/>
      <c r="N42" s="91"/>
      <c r="O42" s="91"/>
      <c r="P42" s="207"/>
      <c r="Q42" s="91"/>
      <c r="R42" s="91"/>
      <c r="S42" s="91"/>
      <c r="T42" s="91"/>
      <c r="U42" s="207"/>
      <c r="V42" s="91"/>
      <c r="W42" s="91"/>
      <c r="X42" s="91"/>
      <c r="Y42" s="91"/>
      <c r="Z42" s="207"/>
      <c r="AA42" s="91">
        <f>'Spec items - HUF mn'!AA42/211.6</f>
        <v>62.84499054820416</v>
      </c>
      <c r="AB42" s="91">
        <v>52</v>
      </c>
      <c r="AC42" s="91">
        <v>33</v>
      </c>
      <c r="AD42" s="91">
        <f>'Spec items - HUF mn'!AD42/201.9</f>
        <v>56.93907875185735</v>
      </c>
      <c r="AE42" s="207">
        <v>204</v>
      </c>
      <c r="AF42" s="91">
        <v>76</v>
      </c>
      <c r="AG42" s="91">
        <v>54</v>
      </c>
      <c r="AH42" s="91">
        <f>'Spec items - HUF mn'!AH42/183.3</f>
        <v>55.122749590834694</v>
      </c>
      <c r="AI42" s="91">
        <v>66</v>
      </c>
      <c r="AJ42" s="207">
        <v>251</v>
      </c>
      <c r="AK42" s="91">
        <v>77</v>
      </c>
      <c r="AL42" s="91">
        <v>74</v>
      </c>
      <c r="AM42" s="91">
        <v>70</v>
      </c>
      <c r="AN42" s="91">
        <v>72</v>
      </c>
      <c r="AO42" s="207">
        <v>294</v>
      </c>
      <c r="AP42" s="91">
        <v>93</v>
      </c>
      <c r="AQ42" s="91">
        <v>69</v>
      </c>
      <c r="AR42" s="91">
        <v>105</v>
      </c>
      <c r="AS42" s="91">
        <v>122</v>
      </c>
      <c r="AT42" s="232">
        <v>386</v>
      </c>
      <c r="AU42" s="91">
        <v>155</v>
      </c>
      <c r="AV42" s="91">
        <v>121</v>
      </c>
      <c r="AW42" s="91">
        <v>62</v>
      </c>
    </row>
    <row r="43" spans="1:49" s="94" customFormat="1" ht="12.75">
      <c r="A43" s="186" t="s">
        <v>60</v>
      </c>
      <c r="B43" s="91"/>
      <c r="C43" s="91"/>
      <c r="D43" s="91"/>
      <c r="E43" s="91"/>
      <c r="F43" s="207"/>
      <c r="G43" s="91"/>
      <c r="H43" s="91"/>
      <c r="I43" s="91"/>
      <c r="J43" s="91"/>
      <c r="K43" s="207"/>
      <c r="L43" s="91"/>
      <c r="M43" s="91"/>
      <c r="N43" s="91"/>
      <c r="O43" s="91"/>
      <c r="P43" s="207"/>
      <c r="Q43" s="91"/>
      <c r="R43" s="91"/>
      <c r="S43" s="91"/>
      <c r="T43" s="91"/>
      <c r="U43" s="207"/>
      <c r="V43" s="91"/>
      <c r="W43" s="91"/>
      <c r="X43" s="91"/>
      <c r="Y43" s="91"/>
      <c r="Z43" s="207"/>
      <c r="AA43" s="91">
        <f>'Spec items - HUF mn'!AA43/211.6</f>
        <v>38.08601134215501</v>
      </c>
      <c r="AB43" s="91">
        <v>39</v>
      </c>
      <c r="AC43" s="91">
        <v>46</v>
      </c>
      <c r="AD43" s="91">
        <f>'Spec items - HUF mn'!AD43/201.9</f>
        <v>75.27984150569588</v>
      </c>
      <c r="AE43" s="207">
        <v>199</v>
      </c>
      <c r="AF43" s="91">
        <v>90</v>
      </c>
      <c r="AG43" s="91">
        <v>93</v>
      </c>
      <c r="AH43" s="91">
        <f>'Spec items - HUF mn'!AH43/183.3</f>
        <v>91.08019639934533</v>
      </c>
      <c r="AI43" s="91">
        <v>54</v>
      </c>
      <c r="AJ43" s="207">
        <v>328</v>
      </c>
      <c r="AK43" s="91">
        <v>43</v>
      </c>
      <c r="AL43" s="91">
        <v>-52</v>
      </c>
      <c r="AM43" s="91">
        <v>28</v>
      </c>
      <c r="AN43" s="91">
        <v>43</v>
      </c>
      <c r="AO43" s="207">
        <v>71</v>
      </c>
      <c r="AP43" s="91">
        <v>5</v>
      </c>
      <c r="AQ43" s="91">
        <v>-22</v>
      </c>
      <c r="AR43" s="91">
        <v>32</v>
      </c>
      <c r="AS43" s="91">
        <v>3</v>
      </c>
      <c r="AT43" s="232">
        <v>15</v>
      </c>
      <c r="AU43" s="91">
        <v>11</v>
      </c>
      <c r="AV43" s="91">
        <v>28</v>
      </c>
      <c r="AW43" s="91">
        <v>49</v>
      </c>
    </row>
    <row r="44" spans="1:49" s="94" customFormat="1" ht="12.75">
      <c r="A44" s="186" t="s">
        <v>195</v>
      </c>
      <c r="B44" s="91"/>
      <c r="C44" s="91"/>
      <c r="D44" s="91"/>
      <c r="E44" s="91"/>
      <c r="F44" s="207"/>
      <c r="G44" s="91"/>
      <c r="H44" s="91"/>
      <c r="I44" s="91"/>
      <c r="J44" s="91"/>
      <c r="K44" s="207"/>
      <c r="L44" s="91"/>
      <c r="M44" s="91"/>
      <c r="N44" s="91"/>
      <c r="O44" s="91"/>
      <c r="P44" s="207"/>
      <c r="Q44" s="91"/>
      <c r="R44" s="91"/>
      <c r="S44" s="91"/>
      <c r="T44" s="91"/>
      <c r="U44" s="207"/>
      <c r="V44" s="91"/>
      <c r="W44" s="91"/>
      <c r="X44" s="91"/>
      <c r="Y44" s="91"/>
      <c r="Z44" s="207"/>
      <c r="AA44" s="91">
        <f>'Spec items - HUF mn'!AA44/211.6</f>
        <v>-42.66540642722117</v>
      </c>
      <c r="AB44" s="91">
        <v>-56</v>
      </c>
      <c r="AC44" s="91">
        <v>-34</v>
      </c>
      <c r="AD44" s="91">
        <f>'Spec items - HUF mn'!AD44/201.9</f>
        <v>-37.43932639920753</v>
      </c>
      <c r="AE44" s="207">
        <v>-170</v>
      </c>
      <c r="AF44" s="91">
        <v>-30</v>
      </c>
      <c r="AG44" s="91">
        <v>-37</v>
      </c>
      <c r="AH44" s="91">
        <f>'Spec items - HUF mn'!AH44/183.3</f>
        <v>-36.38843426077469</v>
      </c>
      <c r="AI44" s="91">
        <v>-2</v>
      </c>
      <c r="AJ44" s="207">
        <v>-106</v>
      </c>
      <c r="AK44" s="91">
        <v>-38</v>
      </c>
      <c r="AL44" s="91">
        <v>-57</v>
      </c>
      <c r="AM44" s="91">
        <v>-37</v>
      </c>
      <c r="AN44" s="91">
        <v>-33</v>
      </c>
      <c r="AO44" s="207">
        <v>-162</v>
      </c>
      <c r="AP44" s="91">
        <v>-12</v>
      </c>
      <c r="AQ44" s="91">
        <v>-82</v>
      </c>
      <c r="AR44" s="91">
        <v>-29</v>
      </c>
      <c r="AS44" s="91">
        <v>-48</v>
      </c>
      <c r="AT44" s="232">
        <v>-169</v>
      </c>
      <c r="AU44" s="91">
        <v>-10</v>
      </c>
      <c r="AV44" s="91">
        <v>21</v>
      </c>
      <c r="AW44" s="91">
        <v>-55</v>
      </c>
    </row>
    <row r="45" spans="1:49" s="94" customFormat="1" ht="14.25">
      <c r="A45" s="186" t="s">
        <v>331</v>
      </c>
      <c r="B45" s="91"/>
      <c r="C45" s="91"/>
      <c r="D45" s="91"/>
      <c r="E45" s="91"/>
      <c r="F45" s="207"/>
      <c r="G45" s="91"/>
      <c r="H45" s="91"/>
      <c r="I45" s="91"/>
      <c r="J45" s="91"/>
      <c r="K45" s="207"/>
      <c r="L45" s="91"/>
      <c r="M45" s="91"/>
      <c r="N45" s="91"/>
      <c r="O45" s="91"/>
      <c r="P45" s="207"/>
      <c r="Q45" s="91"/>
      <c r="R45" s="91"/>
      <c r="S45" s="91"/>
      <c r="T45" s="91"/>
      <c r="U45" s="207"/>
      <c r="V45" s="91"/>
      <c r="W45" s="91"/>
      <c r="X45" s="91"/>
      <c r="Y45" s="91"/>
      <c r="Z45" s="207"/>
      <c r="AA45" s="91">
        <f>'Spec items - HUF mn'!AA45/211.6</f>
        <v>26.17202268431002</v>
      </c>
      <c r="AB45" s="91">
        <v>5</v>
      </c>
      <c r="AC45" s="91">
        <v>1</v>
      </c>
      <c r="AD45" s="91">
        <f>'Spec items - HUF mn'!AD45/201.9</f>
        <v>9.25705794947994</v>
      </c>
      <c r="AE45" s="207">
        <v>41</v>
      </c>
      <c r="AF45" s="91">
        <v>-7</v>
      </c>
      <c r="AG45" s="91">
        <v>-10</v>
      </c>
      <c r="AH45" s="91">
        <f>'Spec items - HUF mn'!AH45/183.3</f>
        <v>-3.1423895253682486</v>
      </c>
      <c r="AI45" s="91">
        <v>14</v>
      </c>
      <c r="AJ45" s="207">
        <v>-7</v>
      </c>
      <c r="AK45" s="91">
        <v>-8</v>
      </c>
      <c r="AL45" s="91">
        <v>-7</v>
      </c>
      <c r="AM45" s="91">
        <v>34</v>
      </c>
      <c r="AN45" s="91">
        <v>19</v>
      </c>
      <c r="AO45" s="207">
        <v>37</v>
      </c>
      <c r="AP45" s="91">
        <v>-30</v>
      </c>
      <c r="AQ45" s="91">
        <v>43</v>
      </c>
      <c r="AR45" s="91">
        <v>12</v>
      </c>
      <c r="AS45" s="91">
        <v>-9</v>
      </c>
      <c r="AT45" s="232">
        <v>14</v>
      </c>
      <c r="AU45" s="91">
        <v>-9</v>
      </c>
      <c r="AV45" s="91">
        <v>-2</v>
      </c>
      <c r="AW45" s="91">
        <v>7</v>
      </c>
    </row>
    <row r="46" spans="1:49" s="94" customFormat="1" ht="12.75">
      <c r="A46" s="188" t="s">
        <v>205</v>
      </c>
      <c r="B46" s="99"/>
      <c r="C46" s="99"/>
      <c r="D46" s="99"/>
      <c r="E46" s="99"/>
      <c r="F46" s="208"/>
      <c r="G46" s="99"/>
      <c r="H46" s="99"/>
      <c r="I46" s="99"/>
      <c r="J46" s="99"/>
      <c r="K46" s="208"/>
      <c r="L46" s="99"/>
      <c r="M46" s="99"/>
      <c r="N46" s="99"/>
      <c r="O46" s="99"/>
      <c r="P46" s="208"/>
      <c r="Q46" s="99"/>
      <c r="R46" s="99"/>
      <c r="S46" s="99"/>
      <c r="T46" s="99"/>
      <c r="U46" s="208"/>
      <c r="V46" s="99"/>
      <c r="W46" s="99"/>
      <c r="X46" s="99"/>
      <c r="Y46" s="99"/>
      <c r="Z46" s="208"/>
      <c r="AA46" s="99">
        <f aca="true" t="shared" si="4" ref="AA46:AL46">SUM(AA40:AA45)</f>
        <v>458.87996219281666</v>
      </c>
      <c r="AB46" s="99">
        <f t="shared" si="4"/>
        <v>635</v>
      </c>
      <c r="AC46" s="99">
        <f t="shared" si="4"/>
        <v>588</v>
      </c>
      <c r="AD46" s="99">
        <f t="shared" si="4"/>
        <v>427.11738484398217</v>
      </c>
      <c r="AE46" s="208">
        <f t="shared" si="4"/>
        <v>2116</v>
      </c>
      <c r="AF46" s="99">
        <f t="shared" si="4"/>
        <v>496</v>
      </c>
      <c r="AG46" s="99">
        <f t="shared" si="4"/>
        <v>669</v>
      </c>
      <c r="AH46" s="99">
        <f t="shared" si="4"/>
        <v>636.6612111292962</v>
      </c>
      <c r="AI46" s="99">
        <f t="shared" si="4"/>
        <v>601</v>
      </c>
      <c r="AJ46" s="208">
        <f t="shared" si="4"/>
        <v>2394</v>
      </c>
      <c r="AK46" s="99">
        <f t="shared" si="4"/>
        <v>587</v>
      </c>
      <c r="AL46" s="99">
        <f t="shared" si="4"/>
        <v>737</v>
      </c>
      <c r="AM46" s="99">
        <v>517</v>
      </c>
      <c r="AN46" s="99">
        <v>235</v>
      </c>
      <c r="AO46" s="208">
        <v>2016</v>
      </c>
      <c r="AP46" s="99">
        <v>413</v>
      </c>
      <c r="AQ46" s="99">
        <v>441</v>
      </c>
      <c r="AR46" s="99">
        <v>400</v>
      </c>
      <c r="AS46" s="99">
        <v>341</v>
      </c>
      <c r="AT46" s="233">
        <v>1607</v>
      </c>
      <c r="AU46" s="99">
        <v>478</v>
      </c>
      <c r="AV46" s="99">
        <v>548</v>
      </c>
      <c r="AW46" s="99">
        <v>551</v>
      </c>
    </row>
    <row r="47" ht="12.75"/>
    <row r="48" ht="12.75"/>
  </sheetData>
  <printOptions/>
  <pageMargins left="0.75" right="0.75" top="1" bottom="1" header="0.5" footer="0.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tabColor indexed="57"/>
    <pageSetUpPr fitToPage="1"/>
  </sheetPr>
  <dimension ref="A2:AW20"/>
  <sheetViews>
    <sheetView workbookViewId="0" topLeftCell="A1">
      <pane xSplit="1" ySplit="2" topLeftCell="AO6" activePane="bottomRight" state="frozen"/>
      <selection pane="topLeft" activeCell="V51" sqref="V51"/>
      <selection pane="topRight" activeCell="V51" sqref="V51"/>
      <selection pane="bottomLeft" activeCell="V51" sqref="V51"/>
      <selection pane="bottomRight" activeCell="AU16" sqref="AU16:AW16"/>
    </sheetView>
  </sheetViews>
  <sheetFormatPr defaultColWidth="9.140625" defaultRowHeight="12.75" zeroHeight="1" outlineLevelCol="1"/>
  <cols>
    <col min="1" max="1" width="37.140625" style="138" customWidth="1"/>
    <col min="2" max="21" width="9.140625" style="138" hidden="1" customWidth="1" outlineLevel="1"/>
    <col min="22" max="22" width="9.140625" style="138" customWidth="1" collapsed="1"/>
    <col min="23" max="51" width="9.140625" style="138" customWidth="1"/>
    <col min="52" max="16384" width="0" style="138" hidden="1" customWidth="1"/>
  </cols>
  <sheetData>
    <row r="1" ht="12.75"/>
    <row r="2" spans="1:49" ht="12.75">
      <c r="A2" s="135" t="s">
        <v>391</v>
      </c>
      <c r="B2" s="136" t="s">
        <v>0</v>
      </c>
      <c r="C2" s="136" t="s">
        <v>1</v>
      </c>
      <c r="D2" s="136" t="s">
        <v>2</v>
      </c>
      <c r="E2" s="136" t="s">
        <v>3</v>
      </c>
      <c r="F2" s="136" t="s">
        <v>4</v>
      </c>
      <c r="G2" s="136" t="s">
        <v>10</v>
      </c>
      <c r="H2" s="136" t="s">
        <v>11</v>
      </c>
      <c r="I2" s="136" t="s">
        <v>12</v>
      </c>
      <c r="J2" s="136" t="s">
        <v>13</v>
      </c>
      <c r="K2" s="136" t="s">
        <v>14</v>
      </c>
      <c r="L2" s="136" t="s">
        <v>15</v>
      </c>
      <c r="M2" s="136" t="s">
        <v>16</v>
      </c>
      <c r="N2" s="136" t="s">
        <v>17</v>
      </c>
      <c r="O2" s="136" t="s">
        <v>18</v>
      </c>
      <c r="P2" s="136" t="s">
        <v>19</v>
      </c>
      <c r="Q2" s="136" t="s">
        <v>20</v>
      </c>
      <c r="R2" s="136" t="s">
        <v>21</v>
      </c>
      <c r="S2" s="136" t="s">
        <v>22</v>
      </c>
      <c r="T2" s="136" t="s">
        <v>23</v>
      </c>
      <c r="U2" s="136" t="s">
        <v>24</v>
      </c>
      <c r="V2" s="136" t="s">
        <v>25</v>
      </c>
      <c r="W2" s="136" t="s">
        <v>26</v>
      </c>
      <c r="X2" s="136" t="s">
        <v>27</v>
      </c>
      <c r="Y2" s="136" t="s">
        <v>28</v>
      </c>
      <c r="Z2" s="136" t="s">
        <v>29</v>
      </c>
      <c r="AA2" s="136" t="s">
        <v>30</v>
      </c>
      <c r="AB2" s="136" t="s">
        <v>31</v>
      </c>
      <c r="AC2" s="136" t="s">
        <v>32</v>
      </c>
      <c r="AD2" s="136" t="s">
        <v>275</v>
      </c>
      <c r="AE2" s="136" t="s">
        <v>276</v>
      </c>
      <c r="AF2" s="136" t="s">
        <v>278</v>
      </c>
      <c r="AG2" s="136" t="s">
        <v>280</v>
      </c>
      <c r="AH2" s="136" t="s">
        <v>287</v>
      </c>
      <c r="AI2" s="137" t="s">
        <v>289</v>
      </c>
      <c r="AJ2" s="137" t="s">
        <v>290</v>
      </c>
      <c r="AK2" s="137" t="s">
        <v>299</v>
      </c>
      <c r="AL2" s="137" t="s">
        <v>300</v>
      </c>
      <c r="AM2" s="137" t="s">
        <v>301</v>
      </c>
      <c r="AN2" s="137" t="s">
        <v>302</v>
      </c>
      <c r="AO2" s="137" t="s">
        <v>303</v>
      </c>
      <c r="AP2" s="137" t="s">
        <v>341</v>
      </c>
      <c r="AQ2" s="137" t="s">
        <v>342</v>
      </c>
      <c r="AR2" s="137" t="s">
        <v>343</v>
      </c>
      <c r="AS2" s="137" t="s">
        <v>344</v>
      </c>
      <c r="AT2" s="137" t="s">
        <v>345</v>
      </c>
      <c r="AU2" s="137" t="s">
        <v>491</v>
      </c>
      <c r="AV2" s="137" t="s">
        <v>494</v>
      </c>
      <c r="AW2" s="137" t="s">
        <v>496</v>
      </c>
    </row>
    <row r="3" spans="1:49" ht="12.75">
      <c r="A3" s="139"/>
      <c r="B3" s="140"/>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140"/>
      <c r="AE3" s="140"/>
      <c r="AF3" s="140"/>
      <c r="AG3" s="140"/>
      <c r="AH3" s="140"/>
      <c r="AI3" s="141"/>
      <c r="AJ3" s="141"/>
      <c r="AK3" s="141"/>
      <c r="AL3" s="141"/>
      <c r="AM3" s="141"/>
      <c r="AN3" s="141"/>
      <c r="AO3" s="141"/>
      <c r="AP3" s="141"/>
      <c r="AQ3" s="141"/>
      <c r="AR3" s="141"/>
      <c r="AS3" s="141"/>
      <c r="AT3" s="141"/>
      <c r="AU3" s="141"/>
      <c r="AV3" s="141"/>
      <c r="AW3" s="141"/>
    </row>
    <row r="4" spans="1:49" ht="12.75">
      <c r="A4" s="142" t="s">
        <v>192</v>
      </c>
      <c r="B4" s="143">
        <v>4.1</v>
      </c>
      <c r="C4" s="143">
        <v>6</v>
      </c>
      <c r="D4" s="143">
        <v>7</v>
      </c>
      <c r="E4" s="143">
        <v>6.5</v>
      </c>
      <c r="F4" s="144">
        <v>23.6</v>
      </c>
      <c r="G4" s="143">
        <v>3.4</v>
      </c>
      <c r="H4" s="143">
        <v>6.1</v>
      </c>
      <c r="I4" s="143">
        <v>6.4</v>
      </c>
      <c r="J4" s="143">
        <v>10.3</v>
      </c>
      <c r="K4" s="144">
        <v>26.2</v>
      </c>
      <c r="L4" s="143">
        <v>26.2</v>
      </c>
      <c r="M4" s="143">
        <v>13</v>
      </c>
      <c r="N4" s="143">
        <v>6.5</v>
      </c>
      <c r="O4" s="143">
        <v>12.8</v>
      </c>
      <c r="P4" s="144">
        <v>58.5</v>
      </c>
      <c r="Q4" s="143">
        <v>6.7</v>
      </c>
      <c r="R4" s="143">
        <v>6.6</v>
      </c>
      <c r="S4" s="143">
        <v>7</v>
      </c>
      <c r="T4" s="143">
        <v>10.8</v>
      </c>
      <c r="U4" s="144">
        <v>31.1</v>
      </c>
      <c r="V4" s="143">
        <v>6.4</v>
      </c>
      <c r="W4" s="143">
        <v>7.5</v>
      </c>
      <c r="X4" s="143">
        <v>9.9</v>
      </c>
      <c r="Y4" s="143">
        <v>10.6</v>
      </c>
      <c r="Z4" s="144">
        <v>34.4</v>
      </c>
      <c r="AA4" s="143">
        <v>5.3</v>
      </c>
      <c r="AB4" s="143">
        <v>10.1</v>
      </c>
      <c r="AC4" s="143">
        <v>8.4</v>
      </c>
      <c r="AD4" s="143">
        <v>55.761260614000015</v>
      </c>
      <c r="AE4" s="144">
        <f>+AA4+AB4+AC4+AD4</f>
        <v>79.56126061400002</v>
      </c>
      <c r="AF4" s="143">
        <v>7.4</v>
      </c>
      <c r="AG4" s="143">
        <v>15.946</v>
      </c>
      <c r="AH4" s="143">
        <v>14.1</v>
      </c>
      <c r="AI4" s="143">
        <v>19.266</v>
      </c>
      <c r="AJ4" s="144">
        <f aca="true" t="shared" si="0" ref="AJ4:AJ9">+AF4+AG4+AH4+AI4</f>
        <v>56.711999999999996</v>
      </c>
      <c r="AK4" s="143">
        <v>17.568</v>
      </c>
      <c r="AL4" s="143">
        <v>13.333</v>
      </c>
      <c r="AM4" s="143">
        <v>24.447</v>
      </c>
      <c r="AN4" s="143">
        <v>18</v>
      </c>
      <c r="AO4" s="144">
        <v>73.4</v>
      </c>
      <c r="AP4" s="143">
        <v>11.4</v>
      </c>
      <c r="AQ4" s="143">
        <v>84.8</v>
      </c>
      <c r="AR4" s="143">
        <v>49.218</v>
      </c>
      <c r="AS4" s="143">
        <v>41.1</v>
      </c>
      <c r="AT4" s="144">
        <v>186.6</v>
      </c>
      <c r="AU4" s="143">
        <v>29.782</v>
      </c>
      <c r="AV4" s="143">
        <v>26.6</v>
      </c>
      <c r="AW4" s="143">
        <v>28.6</v>
      </c>
    </row>
    <row r="5" spans="1:49" ht="12.75">
      <c r="A5" s="142" t="s">
        <v>193</v>
      </c>
      <c r="B5" s="143">
        <v>3.7</v>
      </c>
      <c r="C5" s="143">
        <v>4.5</v>
      </c>
      <c r="D5" s="143">
        <v>4.9</v>
      </c>
      <c r="E5" s="143">
        <v>9.1</v>
      </c>
      <c r="F5" s="144">
        <v>22.2</v>
      </c>
      <c r="G5" s="143">
        <v>1.3</v>
      </c>
      <c r="H5" s="143">
        <v>2.8</v>
      </c>
      <c r="I5" s="143">
        <v>4.1</v>
      </c>
      <c r="J5" s="143">
        <v>13.8</v>
      </c>
      <c r="K5" s="144">
        <v>22</v>
      </c>
      <c r="L5" s="143">
        <v>3.1</v>
      </c>
      <c r="M5" s="143">
        <v>11.8</v>
      </c>
      <c r="N5" s="143">
        <v>15</v>
      </c>
      <c r="O5" s="143">
        <v>47.5</v>
      </c>
      <c r="P5" s="144">
        <v>77.4</v>
      </c>
      <c r="Q5" s="143">
        <v>7.5</v>
      </c>
      <c r="R5" s="143">
        <v>13.3</v>
      </c>
      <c r="S5" s="143">
        <v>30.2</v>
      </c>
      <c r="T5" s="143">
        <v>28</v>
      </c>
      <c r="U5" s="144">
        <v>79</v>
      </c>
      <c r="V5" s="143">
        <v>27.8</v>
      </c>
      <c r="W5" s="143">
        <v>25.8</v>
      </c>
      <c r="X5" s="143">
        <v>12.3</v>
      </c>
      <c r="Y5" s="143">
        <v>26.3</v>
      </c>
      <c r="Z5" s="144">
        <v>92.2</v>
      </c>
      <c r="AA5" s="143">
        <v>5.7</v>
      </c>
      <c r="AB5" s="143">
        <v>11.5</v>
      </c>
      <c r="AC5" s="143">
        <v>18.4</v>
      </c>
      <c r="AD5" s="143">
        <v>39.2</v>
      </c>
      <c r="AE5" s="144">
        <v>74.8</v>
      </c>
      <c r="AF5" s="143">
        <v>8.849</v>
      </c>
      <c r="AG5" s="143">
        <v>12.691</v>
      </c>
      <c r="AH5" s="143">
        <v>10.853</v>
      </c>
      <c r="AI5" s="143">
        <v>174.009</v>
      </c>
      <c r="AJ5" s="144">
        <f t="shared" si="0"/>
        <v>206.402</v>
      </c>
      <c r="AK5" s="143">
        <v>10.828</v>
      </c>
      <c r="AL5" s="143">
        <v>30.273</v>
      </c>
      <c r="AM5" s="143">
        <v>24.752</v>
      </c>
      <c r="AN5" s="143">
        <v>47.1</v>
      </c>
      <c r="AO5" s="144">
        <v>112.9</v>
      </c>
      <c r="AP5" s="143">
        <v>11.9</v>
      </c>
      <c r="AQ5" s="143">
        <v>23.6</v>
      </c>
      <c r="AR5" s="143">
        <v>27.646</v>
      </c>
      <c r="AS5" s="143">
        <v>44.7</v>
      </c>
      <c r="AT5" s="144">
        <v>107.9</v>
      </c>
      <c r="AU5" s="143">
        <v>17.432</v>
      </c>
      <c r="AV5" s="143">
        <v>33.1</v>
      </c>
      <c r="AW5" s="143">
        <v>17.4</v>
      </c>
    </row>
    <row r="6" spans="1:49" ht="12.75">
      <c r="A6" s="142" t="s">
        <v>472</v>
      </c>
      <c r="B6" s="143">
        <v>0.3</v>
      </c>
      <c r="C6" s="143">
        <v>0.9</v>
      </c>
      <c r="D6" s="143">
        <v>1.4</v>
      </c>
      <c r="E6" s="143">
        <v>3</v>
      </c>
      <c r="F6" s="144">
        <v>5.6</v>
      </c>
      <c r="G6" s="143">
        <v>0.6</v>
      </c>
      <c r="H6" s="143">
        <v>1.8</v>
      </c>
      <c r="I6" s="143">
        <v>2</v>
      </c>
      <c r="J6" s="143">
        <v>4.6</v>
      </c>
      <c r="K6" s="144">
        <v>9</v>
      </c>
      <c r="L6" s="143">
        <v>0.3</v>
      </c>
      <c r="M6" s="143">
        <v>1.7</v>
      </c>
      <c r="N6" s="143">
        <v>2.8</v>
      </c>
      <c r="O6" s="143">
        <v>6.3</v>
      </c>
      <c r="P6" s="144">
        <v>11.1</v>
      </c>
      <c r="Q6" s="143">
        <v>0.2</v>
      </c>
      <c r="R6" s="143">
        <v>0.8</v>
      </c>
      <c r="S6" s="143">
        <v>2.5</v>
      </c>
      <c r="T6" s="143">
        <v>11.2</v>
      </c>
      <c r="U6" s="144">
        <v>14.7</v>
      </c>
      <c r="V6" s="143">
        <v>5</v>
      </c>
      <c r="W6" s="143">
        <v>3.5</v>
      </c>
      <c r="X6" s="143">
        <v>4.8</v>
      </c>
      <c r="Y6" s="143">
        <v>72.5</v>
      </c>
      <c r="Z6" s="144">
        <v>85.8</v>
      </c>
      <c r="AA6" s="143">
        <v>3.4</v>
      </c>
      <c r="AB6" s="143">
        <v>3.3</v>
      </c>
      <c r="AC6" s="143">
        <v>2.5</v>
      </c>
      <c r="AD6" s="143">
        <v>3.9</v>
      </c>
      <c r="AE6" s="144">
        <v>13.1</v>
      </c>
      <c r="AF6" s="143">
        <v>1.131</v>
      </c>
      <c r="AG6" s="143">
        <v>1.663</v>
      </c>
      <c r="AH6" s="143">
        <v>7.681</v>
      </c>
      <c r="AI6" s="143">
        <v>18.347</v>
      </c>
      <c r="AJ6" s="144">
        <f t="shared" si="0"/>
        <v>28.822000000000003</v>
      </c>
      <c r="AK6" s="143">
        <v>21.72</v>
      </c>
      <c r="AL6" s="143">
        <v>36.86</v>
      </c>
      <c r="AM6" s="143">
        <v>24.911</v>
      </c>
      <c r="AN6" s="143">
        <v>43.7</v>
      </c>
      <c r="AO6" s="144">
        <v>127.2</v>
      </c>
      <c r="AP6" s="143">
        <v>24.7</v>
      </c>
      <c r="AQ6" s="143">
        <v>10.5</v>
      </c>
      <c r="AR6" s="143">
        <v>8.192</v>
      </c>
      <c r="AS6" s="143">
        <v>19.6</v>
      </c>
      <c r="AT6" s="144">
        <v>63</v>
      </c>
      <c r="AU6" s="143">
        <v>34.258</v>
      </c>
      <c r="AV6" s="143">
        <v>24.4</v>
      </c>
      <c r="AW6" s="143">
        <v>18.5</v>
      </c>
    </row>
    <row r="7" spans="1:49" ht="12.75">
      <c r="A7" s="142" t="s">
        <v>60</v>
      </c>
      <c r="B7" s="143">
        <v>0.1</v>
      </c>
      <c r="C7" s="143">
        <v>1.6</v>
      </c>
      <c r="D7" s="143">
        <v>2.8</v>
      </c>
      <c r="E7" s="143">
        <v>2.2</v>
      </c>
      <c r="F7" s="144">
        <v>6.7</v>
      </c>
      <c r="G7" s="143">
        <v>0</v>
      </c>
      <c r="H7" s="143">
        <v>4.3</v>
      </c>
      <c r="I7" s="143">
        <v>5.9</v>
      </c>
      <c r="J7" s="143">
        <v>11.7</v>
      </c>
      <c r="K7" s="144">
        <v>21.9</v>
      </c>
      <c r="L7" s="143">
        <v>5.8</v>
      </c>
      <c r="M7" s="143">
        <v>12.3</v>
      </c>
      <c r="N7" s="143">
        <v>24</v>
      </c>
      <c r="O7" s="143">
        <v>22.5</v>
      </c>
      <c r="P7" s="144">
        <v>64.6</v>
      </c>
      <c r="Q7" s="143">
        <v>14.7</v>
      </c>
      <c r="R7" s="143">
        <v>23</v>
      </c>
      <c r="S7" s="143">
        <v>9</v>
      </c>
      <c r="T7" s="143">
        <v>10.8</v>
      </c>
      <c r="U7" s="144">
        <v>57.5</v>
      </c>
      <c r="V7" s="143">
        <v>1.1</v>
      </c>
      <c r="W7" s="143">
        <v>-0.1</v>
      </c>
      <c r="X7" s="143">
        <v>5.4</v>
      </c>
      <c r="Y7" s="143">
        <v>4.7</v>
      </c>
      <c r="Z7" s="144">
        <v>11.1</v>
      </c>
      <c r="AA7" s="143">
        <v>0.6</v>
      </c>
      <c r="AB7" s="143">
        <v>2.1</v>
      </c>
      <c r="AC7" s="143">
        <v>2.8</v>
      </c>
      <c r="AD7" s="143">
        <v>3.4139948</v>
      </c>
      <c r="AE7" s="144">
        <f>+AA7+AB7+AC7+AD7</f>
        <v>8.913994800000001</v>
      </c>
      <c r="AF7" s="143">
        <v>0.433</v>
      </c>
      <c r="AG7" s="143">
        <v>0.751</v>
      </c>
      <c r="AH7" s="143">
        <v>2.341</v>
      </c>
      <c r="AI7" s="143">
        <v>3.506</v>
      </c>
      <c r="AJ7" s="144">
        <f t="shared" si="0"/>
        <v>7.031000000000001</v>
      </c>
      <c r="AK7" s="143">
        <v>0.878</v>
      </c>
      <c r="AL7" s="143">
        <v>2.487</v>
      </c>
      <c r="AM7" s="143">
        <v>1.76</v>
      </c>
      <c r="AN7" s="143">
        <v>5.1</v>
      </c>
      <c r="AO7" s="144">
        <v>10.2</v>
      </c>
      <c r="AP7" s="143">
        <v>3.4</v>
      </c>
      <c r="AQ7" s="143">
        <v>6.3</v>
      </c>
      <c r="AR7" s="143">
        <v>4.266</v>
      </c>
      <c r="AS7" s="143">
        <v>2.7</v>
      </c>
      <c r="AT7" s="144">
        <v>16.7</v>
      </c>
      <c r="AU7" s="143">
        <v>1.571</v>
      </c>
      <c r="AV7" s="143">
        <v>4.7</v>
      </c>
      <c r="AW7" s="143">
        <v>1.1</v>
      </c>
    </row>
    <row r="8" spans="1:49" ht="12.75">
      <c r="A8" s="142" t="s">
        <v>195</v>
      </c>
      <c r="B8" s="143">
        <v>0.20000000000000057</v>
      </c>
      <c r="C8" s="143">
        <v>4.1</v>
      </c>
      <c r="D8" s="143">
        <v>2.7</v>
      </c>
      <c r="E8" s="143">
        <v>7.1</v>
      </c>
      <c r="F8" s="144">
        <v>14.1</v>
      </c>
      <c r="G8" s="143">
        <v>1.9</v>
      </c>
      <c r="H8" s="143">
        <v>2.8</v>
      </c>
      <c r="I8" s="143">
        <v>1.5</v>
      </c>
      <c r="J8" s="143">
        <v>4.300000000000008</v>
      </c>
      <c r="K8" s="144">
        <v>10.5</v>
      </c>
      <c r="L8" s="143">
        <v>24.1</v>
      </c>
      <c r="M8" s="143">
        <v>1.3</v>
      </c>
      <c r="N8" s="143">
        <v>1.9</v>
      </c>
      <c r="O8" s="143">
        <v>128.5</v>
      </c>
      <c r="P8" s="144">
        <v>155.8</v>
      </c>
      <c r="Q8" s="143">
        <v>60.9</v>
      </c>
      <c r="R8" s="143">
        <v>1.3</v>
      </c>
      <c r="S8" s="143">
        <v>1.9</v>
      </c>
      <c r="T8" s="143">
        <v>8.100000000000009</v>
      </c>
      <c r="U8" s="144">
        <v>72.2</v>
      </c>
      <c r="V8" s="143">
        <v>0.9000000000000035</v>
      </c>
      <c r="W8" s="143">
        <v>1.2</v>
      </c>
      <c r="X8" s="143">
        <v>3.7</v>
      </c>
      <c r="Y8" s="143">
        <v>7.4</v>
      </c>
      <c r="Z8" s="144">
        <v>13.2</v>
      </c>
      <c r="AA8" s="143">
        <v>0.40000000000000135</v>
      </c>
      <c r="AB8" s="143">
        <v>1.4</v>
      </c>
      <c r="AC8" s="143">
        <v>1.8</v>
      </c>
      <c r="AD8" s="143">
        <v>7.2</v>
      </c>
      <c r="AE8" s="144">
        <v>10.8</v>
      </c>
      <c r="AF8" s="143">
        <v>50.616</v>
      </c>
      <c r="AG8" s="143">
        <v>1.301</v>
      </c>
      <c r="AH8" s="143">
        <v>2.044</v>
      </c>
      <c r="AI8" s="143">
        <v>10.493</v>
      </c>
      <c r="AJ8" s="144">
        <f t="shared" si="0"/>
        <v>64.454</v>
      </c>
      <c r="AK8" s="143">
        <v>0.912</v>
      </c>
      <c r="AL8" s="143">
        <v>26.112</v>
      </c>
      <c r="AM8" s="143">
        <v>1.029</v>
      </c>
      <c r="AN8" s="143">
        <v>210.2</v>
      </c>
      <c r="AO8" s="144">
        <v>238.3</v>
      </c>
      <c r="AP8" s="143">
        <v>0.8</v>
      </c>
      <c r="AQ8" s="143">
        <v>2</v>
      </c>
      <c r="AR8" s="143">
        <v>0.712</v>
      </c>
      <c r="AS8" s="143">
        <v>3.1</v>
      </c>
      <c r="AT8" s="144">
        <v>6.5</v>
      </c>
      <c r="AU8" s="143">
        <v>0.821</v>
      </c>
      <c r="AV8" s="143">
        <v>1.3</v>
      </c>
      <c r="AW8" s="143">
        <v>1.3</v>
      </c>
    </row>
    <row r="9" spans="1:49" s="151" customFormat="1" ht="12.75">
      <c r="A9" s="145" t="s">
        <v>205</v>
      </c>
      <c r="B9" s="146">
        <v>8.4</v>
      </c>
      <c r="C9" s="146">
        <v>17.1</v>
      </c>
      <c r="D9" s="146">
        <v>18.8</v>
      </c>
      <c r="E9" s="146">
        <v>27.9</v>
      </c>
      <c r="F9" s="147">
        <v>72.2</v>
      </c>
      <c r="G9" s="146">
        <v>7.2</v>
      </c>
      <c r="H9" s="146">
        <v>17.8</v>
      </c>
      <c r="I9" s="146">
        <v>19.9</v>
      </c>
      <c r="J9" s="146">
        <v>44.7</v>
      </c>
      <c r="K9" s="147">
        <v>89.6</v>
      </c>
      <c r="L9" s="146">
        <v>59.5</v>
      </c>
      <c r="M9" s="146">
        <v>40.1</v>
      </c>
      <c r="N9" s="146">
        <v>50.2</v>
      </c>
      <c r="O9" s="146">
        <v>217.6</v>
      </c>
      <c r="P9" s="147">
        <v>367.4</v>
      </c>
      <c r="Q9" s="146">
        <v>90</v>
      </c>
      <c r="R9" s="146">
        <v>45</v>
      </c>
      <c r="S9" s="146">
        <v>50.6</v>
      </c>
      <c r="T9" s="146">
        <v>68.9</v>
      </c>
      <c r="U9" s="147">
        <v>254.5</v>
      </c>
      <c r="V9" s="146">
        <v>41.2</v>
      </c>
      <c r="W9" s="146">
        <v>37.9</v>
      </c>
      <c r="X9" s="146">
        <v>36.1</v>
      </c>
      <c r="Y9" s="146">
        <f>SUM(Y4:Y8)</f>
        <v>121.50000000000001</v>
      </c>
      <c r="Z9" s="147">
        <f>SUM(Z4:Z8)</f>
        <v>236.69999999999996</v>
      </c>
      <c r="AA9" s="146">
        <v>15.4</v>
      </c>
      <c r="AB9" s="146">
        <v>28.4</v>
      </c>
      <c r="AC9" s="146">
        <v>33.9</v>
      </c>
      <c r="AD9" s="146">
        <f>SUM(AD4:AD8)</f>
        <v>109.47525541400003</v>
      </c>
      <c r="AE9" s="147">
        <f>SUM(AE4:AE8)</f>
        <v>187.17525541400002</v>
      </c>
      <c r="AF9" s="146">
        <f>SUM(AF4:AF8)</f>
        <v>68.429</v>
      </c>
      <c r="AG9" s="146">
        <f>SUM(AG4:AG8)</f>
        <v>32.352000000000004</v>
      </c>
      <c r="AH9" s="146">
        <f>+SUM(AH4:AH8)</f>
        <v>37.019</v>
      </c>
      <c r="AI9" s="146">
        <f>+SUM(AI4:AI8)</f>
        <v>225.62099999999998</v>
      </c>
      <c r="AJ9" s="147">
        <f t="shared" si="0"/>
        <v>363.421</v>
      </c>
      <c r="AK9" s="146">
        <v>51.906</v>
      </c>
      <c r="AL9" s="146">
        <v>109.065</v>
      </c>
      <c r="AM9" s="146">
        <v>76.899</v>
      </c>
      <c r="AN9" s="146">
        <v>324.2</v>
      </c>
      <c r="AO9" s="147">
        <v>562.1</v>
      </c>
      <c r="AP9" s="146">
        <v>52.2</v>
      </c>
      <c r="AQ9" s="146">
        <v>127.3</v>
      </c>
      <c r="AR9" s="146">
        <f>+AR8+AR7+AR6+AR5+AR4</f>
        <v>90.034</v>
      </c>
      <c r="AS9" s="146">
        <v>111.2</v>
      </c>
      <c r="AT9" s="147">
        <v>380.7</v>
      </c>
      <c r="AU9" s="146">
        <v>83.864</v>
      </c>
      <c r="AV9" s="146">
        <f>+AV4+AV5+AV6+AV7+AV8</f>
        <v>90.1</v>
      </c>
      <c r="AW9" s="146">
        <f>+AW4+AW5+AW6+AW7+AW8</f>
        <v>66.89999999999999</v>
      </c>
    </row>
    <row r="10" ht="12.75">
      <c r="A10" s="197" t="s">
        <v>376</v>
      </c>
    </row>
    <row r="11" ht="12.75">
      <c r="A11" s="148"/>
    </row>
    <row r="12" ht="12.75">
      <c r="A12" s="148"/>
    </row>
    <row r="13" spans="1:49" ht="12.75">
      <c r="A13" s="192" t="s">
        <v>392</v>
      </c>
      <c r="B13" s="136" t="s">
        <v>0</v>
      </c>
      <c r="C13" s="136" t="s">
        <v>1</v>
      </c>
      <c r="D13" s="136" t="s">
        <v>2</v>
      </c>
      <c r="E13" s="136" t="s">
        <v>3</v>
      </c>
      <c r="F13" s="136" t="s">
        <v>4</v>
      </c>
      <c r="G13" s="136" t="s">
        <v>10</v>
      </c>
      <c r="H13" s="136" t="s">
        <v>11</v>
      </c>
      <c r="I13" s="136" t="s">
        <v>12</v>
      </c>
      <c r="J13" s="136" t="s">
        <v>13</v>
      </c>
      <c r="K13" s="136" t="s">
        <v>14</v>
      </c>
      <c r="L13" s="136" t="s">
        <v>15</v>
      </c>
      <c r="M13" s="136" t="s">
        <v>16</v>
      </c>
      <c r="N13" s="136" t="s">
        <v>17</v>
      </c>
      <c r="O13" s="136" t="s">
        <v>18</v>
      </c>
      <c r="P13" s="136" t="s">
        <v>19</v>
      </c>
      <c r="Q13" s="136" t="s">
        <v>20</v>
      </c>
      <c r="R13" s="136" t="s">
        <v>21</v>
      </c>
      <c r="S13" s="136" t="s">
        <v>22</v>
      </c>
      <c r="T13" s="136" t="s">
        <v>23</v>
      </c>
      <c r="U13" s="136" t="s">
        <v>24</v>
      </c>
      <c r="V13" s="195" t="s">
        <v>25</v>
      </c>
      <c r="W13" s="195" t="s">
        <v>26</v>
      </c>
      <c r="X13" s="195" t="s">
        <v>27</v>
      </c>
      <c r="Y13" s="195" t="s">
        <v>28</v>
      </c>
      <c r="Z13" s="195" t="s">
        <v>29</v>
      </c>
      <c r="AA13" s="195" t="s">
        <v>30</v>
      </c>
      <c r="AB13" s="195" t="s">
        <v>31</v>
      </c>
      <c r="AC13" s="195" t="s">
        <v>32</v>
      </c>
      <c r="AD13" s="195" t="s">
        <v>275</v>
      </c>
      <c r="AE13" s="195" t="s">
        <v>276</v>
      </c>
      <c r="AF13" s="195" t="s">
        <v>278</v>
      </c>
      <c r="AG13" s="195" t="s">
        <v>280</v>
      </c>
      <c r="AH13" s="195" t="s">
        <v>287</v>
      </c>
      <c r="AI13" s="196" t="s">
        <v>289</v>
      </c>
      <c r="AJ13" s="196" t="s">
        <v>290</v>
      </c>
      <c r="AK13" s="196" t="s">
        <v>299</v>
      </c>
      <c r="AL13" s="196" t="s">
        <v>300</v>
      </c>
      <c r="AM13" s="196" t="s">
        <v>301</v>
      </c>
      <c r="AN13" s="196" t="s">
        <v>302</v>
      </c>
      <c r="AO13" s="196" t="s">
        <v>303</v>
      </c>
      <c r="AP13" s="196" t="s">
        <v>341</v>
      </c>
      <c r="AQ13" s="196" t="s">
        <v>342</v>
      </c>
      <c r="AR13" s="196" t="s">
        <v>343</v>
      </c>
      <c r="AS13" s="196" t="s">
        <v>344</v>
      </c>
      <c r="AT13" s="196" t="s">
        <v>345</v>
      </c>
      <c r="AU13" s="196" t="s">
        <v>491</v>
      </c>
      <c r="AV13" s="196" t="s">
        <v>494</v>
      </c>
      <c r="AW13" s="196" t="s">
        <v>496</v>
      </c>
    </row>
    <row r="14" spans="1:49" ht="12.75">
      <c r="A14" s="139"/>
      <c r="B14" s="140"/>
      <c r="C14" s="140"/>
      <c r="D14" s="140"/>
      <c r="E14" s="140"/>
      <c r="F14" s="140"/>
      <c r="G14" s="140"/>
      <c r="H14" s="140"/>
      <c r="I14" s="140"/>
      <c r="J14" s="140"/>
      <c r="K14" s="140"/>
      <c r="L14" s="140"/>
      <c r="M14" s="140"/>
      <c r="N14" s="140"/>
      <c r="O14" s="140"/>
      <c r="P14" s="140"/>
      <c r="Q14" s="140"/>
      <c r="R14" s="140"/>
      <c r="S14" s="140"/>
      <c r="T14" s="140"/>
      <c r="U14" s="140"/>
      <c r="V14" s="140"/>
      <c r="W14" s="140"/>
      <c r="X14" s="140"/>
      <c r="Y14" s="140"/>
      <c r="Z14" s="140"/>
      <c r="AA14" s="140"/>
      <c r="AB14" s="140"/>
      <c r="AC14" s="140"/>
      <c r="AD14" s="140"/>
      <c r="AE14" s="140"/>
      <c r="AF14" s="140"/>
      <c r="AG14" s="140"/>
      <c r="AH14" s="140"/>
      <c r="AI14" s="141"/>
      <c r="AJ14" s="141"/>
      <c r="AK14" s="141"/>
      <c r="AL14" s="141"/>
      <c r="AM14" s="141"/>
      <c r="AN14" s="141"/>
      <c r="AO14" s="141"/>
      <c r="AP14" s="141"/>
      <c r="AQ14" s="141"/>
      <c r="AR14" s="141"/>
      <c r="AS14" s="141"/>
      <c r="AT14" s="141"/>
      <c r="AU14" s="141"/>
      <c r="AV14" s="141"/>
      <c r="AW14" s="141"/>
    </row>
    <row r="15" spans="1:49" ht="12.75">
      <c r="A15" s="193" t="s">
        <v>192</v>
      </c>
      <c r="B15" s="143">
        <v>4.1</v>
      </c>
      <c r="C15" s="143">
        <v>6</v>
      </c>
      <c r="D15" s="143">
        <v>7</v>
      </c>
      <c r="E15" s="143">
        <v>6.5</v>
      </c>
      <c r="F15" s="144">
        <v>23.6</v>
      </c>
      <c r="G15" s="143">
        <v>3.4</v>
      </c>
      <c r="H15" s="143">
        <v>6.1</v>
      </c>
      <c r="I15" s="143">
        <v>6.4</v>
      </c>
      <c r="J15" s="143">
        <v>10.3</v>
      </c>
      <c r="K15" s="144">
        <v>26.2</v>
      </c>
      <c r="L15" s="143">
        <v>26.2</v>
      </c>
      <c r="M15" s="143">
        <v>13</v>
      </c>
      <c r="N15" s="143">
        <v>6.5</v>
      </c>
      <c r="O15" s="143">
        <v>12.8</v>
      </c>
      <c r="P15" s="144">
        <v>58.5</v>
      </c>
      <c r="Q15" s="143">
        <v>6.7</v>
      </c>
      <c r="R15" s="143">
        <v>6.6</v>
      </c>
      <c r="S15" s="143">
        <v>7</v>
      </c>
      <c r="T15" s="143">
        <v>10.8</v>
      </c>
      <c r="U15" s="144">
        <v>31.1</v>
      </c>
      <c r="V15" s="143">
        <v>6.4</v>
      </c>
      <c r="W15" s="143">
        <v>7.5</v>
      </c>
      <c r="X15" s="143">
        <v>9.9</v>
      </c>
      <c r="Y15" s="143">
        <v>10.6</v>
      </c>
      <c r="Z15" s="210">
        <v>34.4</v>
      </c>
      <c r="AA15" s="143">
        <v>5.3</v>
      </c>
      <c r="AB15" s="143">
        <v>10.1</v>
      </c>
      <c r="AC15" s="143">
        <v>8.4</v>
      </c>
      <c r="AD15" s="143">
        <v>55.761260614000015</v>
      </c>
      <c r="AE15" s="210">
        <f>+AA15+AB15+AC15+AD15</f>
        <v>79.56126061400002</v>
      </c>
      <c r="AF15" s="143">
        <v>7.4</v>
      </c>
      <c r="AG15" s="143">
        <v>15.946</v>
      </c>
      <c r="AH15" s="143">
        <v>14.1</v>
      </c>
      <c r="AI15" s="143">
        <v>19.266</v>
      </c>
      <c r="AJ15" s="210">
        <f aca="true" t="shared" si="1" ref="AJ15:AJ20">+AF15+AG15+AH15+AI15</f>
        <v>56.711999999999996</v>
      </c>
      <c r="AK15" s="143">
        <v>17.568</v>
      </c>
      <c r="AL15" s="143">
        <v>13.333</v>
      </c>
      <c r="AM15" s="143">
        <v>24.447</v>
      </c>
      <c r="AN15" s="143">
        <v>18</v>
      </c>
      <c r="AO15" s="210">
        <v>73.4</v>
      </c>
      <c r="AP15" s="143">
        <v>11.4</v>
      </c>
      <c r="AQ15" s="143">
        <v>84.8</v>
      </c>
      <c r="AR15" s="143">
        <v>12.805</v>
      </c>
      <c r="AS15" s="143">
        <v>20.9</v>
      </c>
      <c r="AT15" s="210">
        <v>129.9</v>
      </c>
      <c r="AU15" s="143">
        <v>11.112</v>
      </c>
      <c r="AV15" s="143">
        <v>16.8</v>
      </c>
      <c r="AW15" s="143">
        <v>17.2</v>
      </c>
    </row>
    <row r="16" spans="1:49" ht="12.75">
      <c r="A16" s="193" t="s">
        <v>193</v>
      </c>
      <c r="B16" s="143">
        <v>3.7</v>
      </c>
      <c r="C16" s="143">
        <v>4.5</v>
      </c>
      <c r="D16" s="143">
        <v>4.9</v>
      </c>
      <c r="E16" s="143">
        <v>9.1</v>
      </c>
      <c r="F16" s="144">
        <v>22.2</v>
      </c>
      <c r="G16" s="143">
        <v>1.3</v>
      </c>
      <c r="H16" s="143">
        <v>2.8</v>
      </c>
      <c r="I16" s="143">
        <v>4.1</v>
      </c>
      <c r="J16" s="143">
        <v>13.8</v>
      </c>
      <c r="K16" s="144">
        <v>22</v>
      </c>
      <c r="L16" s="143">
        <v>3.1</v>
      </c>
      <c r="M16" s="143">
        <v>11.8</v>
      </c>
      <c r="N16" s="143">
        <v>15</v>
      </c>
      <c r="O16" s="143">
        <v>47.5</v>
      </c>
      <c r="P16" s="144">
        <v>77.4</v>
      </c>
      <c r="Q16" s="143">
        <v>7.5</v>
      </c>
      <c r="R16" s="143">
        <v>13.3</v>
      </c>
      <c r="S16" s="143">
        <v>30.2</v>
      </c>
      <c r="T16" s="143">
        <v>28</v>
      </c>
      <c r="U16" s="144">
        <v>79</v>
      </c>
      <c r="V16" s="143">
        <v>27.8</v>
      </c>
      <c r="W16" s="143">
        <v>25.8</v>
      </c>
      <c r="X16" s="143">
        <v>12.3</v>
      </c>
      <c r="Y16" s="143">
        <v>26.3</v>
      </c>
      <c r="Z16" s="210">
        <v>92.2</v>
      </c>
      <c r="AA16" s="143">
        <v>5.7</v>
      </c>
      <c r="AB16" s="143">
        <v>11.5</v>
      </c>
      <c r="AC16" s="143">
        <v>18.4</v>
      </c>
      <c r="AD16" s="143">
        <v>39.2</v>
      </c>
      <c r="AE16" s="210">
        <v>74.8</v>
      </c>
      <c r="AF16" s="143">
        <v>8.849</v>
      </c>
      <c r="AG16" s="143">
        <v>12.691</v>
      </c>
      <c r="AH16" s="143">
        <v>10.853</v>
      </c>
      <c r="AI16" s="143">
        <v>174.009</v>
      </c>
      <c r="AJ16" s="210">
        <f t="shared" si="1"/>
        <v>206.402</v>
      </c>
      <c r="AK16" s="143">
        <v>10.828</v>
      </c>
      <c r="AL16" s="143">
        <v>30.273</v>
      </c>
      <c r="AM16" s="143">
        <v>24.752</v>
      </c>
      <c r="AN16" s="143">
        <v>47.1</v>
      </c>
      <c r="AO16" s="210">
        <v>112.9</v>
      </c>
      <c r="AP16" s="143">
        <v>11.9</v>
      </c>
      <c r="AQ16" s="143">
        <v>23.6</v>
      </c>
      <c r="AR16" s="143">
        <v>16.761</v>
      </c>
      <c r="AS16" s="143">
        <v>19.5</v>
      </c>
      <c r="AT16" s="210">
        <v>71.8</v>
      </c>
      <c r="AU16" s="143">
        <v>5.525</v>
      </c>
      <c r="AV16" s="143">
        <v>18.2</v>
      </c>
      <c r="AW16" s="143">
        <v>7.5</v>
      </c>
    </row>
    <row r="17" spans="1:49" ht="12.75">
      <c r="A17" s="193" t="s">
        <v>466</v>
      </c>
      <c r="B17" s="143">
        <v>0.3</v>
      </c>
      <c r="C17" s="143">
        <v>0.9</v>
      </c>
      <c r="D17" s="143">
        <v>1.4</v>
      </c>
      <c r="E17" s="143">
        <v>3</v>
      </c>
      <c r="F17" s="144">
        <v>5.6</v>
      </c>
      <c r="G17" s="143">
        <v>0.6</v>
      </c>
      <c r="H17" s="143">
        <v>1.8</v>
      </c>
      <c r="I17" s="143">
        <v>2</v>
      </c>
      <c r="J17" s="143">
        <v>4.6</v>
      </c>
      <c r="K17" s="144">
        <v>9</v>
      </c>
      <c r="L17" s="143">
        <v>0.3</v>
      </c>
      <c r="M17" s="143">
        <v>1.7</v>
      </c>
      <c r="N17" s="143">
        <v>2.8</v>
      </c>
      <c r="O17" s="143">
        <v>6.3</v>
      </c>
      <c r="P17" s="144">
        <v>11.1</v>
      </c>
      <c r="Q17" s="143">
        <v>0.2</v>
      </c>
      <c r="R17" s="143">
        <v>0.8</v>
      </c>
      <c r="S17" s="143">
        <v>2.5</v>
      </c>
      <c r="T17" s="143">
        <v>11.2</v>
      </c>
      <c r="U17" s="144">
        <v>14.7</v>
      </c>
      <c r="V17" s="143">
        <v>5</v>
      </c>
      <c r="W17" s="143">
        <v>3.5</v>
      </c>
      <c r="X17" s="143">
        <v>4.8</v>
      </c>
      <c r="Y17" s="143">
        <v>72.5</v>
      </c>
      <c r="Z17" s="210">
        <v>85.8</v>
      </c>
      <c r="AA17" s="143">
        <v>3.4</v>
      </c>
      <c r="AB17" s="143">
        <v>3.3</v>
      </c>
      <c r="AC17" s="143">
        <v>2.5</v>
      </c>
      <c r="AD17" s="143">
        <v>3.9</v>
      </c>
      <c r="AE17" s="210">
        <v>13.1</v>
      </c>
      <c r="AF17" s="143">
        <v>1.131</v>
      </c>
      <c r="AG17" s="143">
        <v>1.663</v>
      </c>
      <c r="AH17" s="143">
        <v>7.681</v>
      </c>
      <c r="AI17" s="143">
        <v>18.347</v>
      </c>
      <c r="AJ17" s="210">
        <f t="shared" si="1"/>
        <v>28.822000000000003</v>
      </c>
      <c r="AK17" s="143">
        <v>21.72</v>
      </c>
      <c r="AL17" s="143">
        <v>36.86</v>
      </c>
      <c r="AM17" s="143">
        <v>24.911</v>
      </c>
      <c r="AN17" s="143">
        <v>43.7</v>
      </c>
      <c r="AO17" s="210">
        <v>127.2</v>
      </c>
      <c r="AP17" s="143">
        <v>24.7</v>
      </c>
      <c r="AQ17" s="143">
        <v>10.5</v>
      </c>
      <c r="AR17" s="143">
        <v>8.192</v>
      </c>
      <c r="AS17" s="143">
        <v>19.6</v>
      </c>
      <c r="AT17" s="210">
        <v>63</v>
      </c>
      <c r="AU17" s="143">
        <v>34.258</v>
      </c>
      <c r="AV17" s="143">
        <v>24.4</v>
      </c>
      <c r="AW17" s="143">
        <v>18.5</v>
      </c>
    </row>
    <row r="18" spans="1:49" ht="12.75">
      <c r="A18" s="193" t="s">
        <v>60</v>
      </c>
      <c r="B18" s="143">
        <v>0.1</v>
      </c>
      <c r="C18" s="143">
        <v>1.6</v>
      </c>
      <c r="D18" s="143">
        <v>2.8</v>
      </c>
      <c r="E18" s="143">
        <v>2.2</v>
      </c>
      <c r="F18" s="144">
        <v>6.7</v>
      </c>
      <c r="G18" s="143">
        <v>0</v>
      </c>
      <c r="H18" s="143">
        <v>4.3</v>
      </c>
      <c r="I18" s="143">
        <v>5.9</v>
      </c>
      <c r="J18" s="143">
        <v>11.7</v>
      </c>
      <c r="K18" s="144">
        <v>21.9</v>
      </c>
      <c r="L18" s="143">
        <v>5.8</v>
      </c>
      <c r="M18" s="143">
        <v>12.3</v>
      </c>
      <c r="N18" s="143">
        <v>24</v>
      </c>
      <c r="O18" s="143">
        <v>22.5</v>
      </c>
      <c r="P18" s="144">
        <v>64.6</v>
      </c>
      <c r="Q18" s="143">
        <v>14.7</v>
      </c>
      <c r="R18" s="143">
        <v>23</v>
      </c>
      <c r="S18" s="143">
        <v>9</v>
      </c>
      <c r="T18" s="143">
        <v>10.8</v>
      </c>
      <c r="U18" s="144">
        <v>57.5</v>
      </c>
      <c r="V18" s="143">
        <v>1.1</v>
      </c>
      <c r="W18" s="143">
        <v>-0.1</v>
      </c>
      <c r="X18" s="143">
        <v>5.4</v>
      </c>
      <c r="Y18" s="143">
        <v>4.7</v>
      </c>
      <c r="Z18" s="210">
        <v>11.1</v>
      </c>
      <c r="AA18" s="143">
        <v>0.6</v>
      </c>
      <c r="AB18" s="143">
        <v>2.1</v>
      </c>
      <c r="AC18" s="143">
        <v>2.8</v>
      </c>
      <c r="AD18" s="143">
        <v>3.4139948</v>
      </c>
      <c r="AE18" s="210">
        <f>+AA18+AB18+AC18+AD18</f>
        <v>8.913994800000001</v>
      </c>
      <c r="AF18" s="143">
        <v>0.433</v>
      </c>
      <c r="AG18" s="143">
        <v>0.751</v>
      </c>
      <c r="AH18" s="143">
        <v>2.341</v>
      </c>
      <c r="AI18" s="143">
        <v>3.506</v>
      </c>
      <c r="AJ18" s="210">
        <f t="shared" si="1"/>
        <v>7.031000000000001</v>
      </c>
      <c r="AK18" s="143">
        <v>0.878</v>
      </c>
      <c r="AL18" s="143">
        <v>2.487</v>
      </c>
      <c r="AM18" s="143">
        <v>1.76</v>
      </c>
      <c r="AN18" s="143">
        <v>5.1</v>
      </c>
      <c r="AO18" s="210">
        <v>10.2</v>
      </c>
      <c r="AP18" s="143">
        <v>3.4</v>
      </c>
      <c r="AQ18" s="143">
        <v>6.3</v>
      </c>
      <c r="AR18" s="143">
        <v>4.266</v>
      </c>
      <c r="AS18" s="143">
        <v>2.7</v>
      </c>
      <c r="AT18" s="210">
        <v>16.7</v>
      </c>
      <c r="AU18" s="143">
        <v>1.571</v>
      </c>
      <c r="AV18" s="143">
        <v>4.7</v>
      </c>
      <c r="AW18" s="143">
        <v>1.1</v>
      </c>
    </row>
    <row r="19" spans="1:49" ht="12.75">
      <c r="A19" s="193" t="s">
        <v>195</v>
      </c>
      <c r="B19" s="143">
        <v>0.20000000000000057</v>
      </c>
      <c r="C19" s="143">
        <v>4.1</v>
      </c>
      <c r="D19" s="143">
        <v>2.7</v>
      </c>
      <c r="E19" s="143">
        <v>7.1</v>
      </c>
      <c r="F19" s="144">
        <v>14.1</v>
      </c>
      <c r="G19" s="143">
        <v>1.9</v>
      </c>
      <c r="H19" s="143">
        <v>2.8</v>
      </c>
      <c r="I19" s="143">
        <v>1.5</v>
      </c>
      <c r="J19" s="143">
        <v>4.300000000000008</v>
      </c>
      <c r="K19" s="144">
        <v>10.5</v>
      </c>
      <c r="L19" s="143">
        <v>24.1</v>
      </c>
      <c r="M19" s="143">
        <v>1.3</v>
      </c>
      <c r="N19" s="143">
        <v>1.9</v>
      </c>
      <c r="O19" s="143">
        <v>128.5</v>
      </c>
      <c r="P19" s="144">
        <v>155.8</v>
      </c>
      <c r="Q19" s="143">
        <v>60.9</v>
      </c>
      <c r="R19" s="143">
        <v>1.3</v>
      </c>
      <c r="S19" s="143">
        <v>1.9</v>
      </c>
      <c r="T19" s="143">
        <v>8.100000000000009</v>
      </c>
      <c r="U19" s="144">
        <v>72.2</v>
      </c>
      <c r="V19" s="143">
        <v>0.9000000000000035</v>
      </c>
      <c r="W19" s="143">
        <v>1.2</v>
      </c>
      <c r="X19" s="143">
        <v>3.7</v>
      </c>
      <c r="Y19" s="143">
        <v>7.4</v>
      </c>
      <c r="Z19" s="210">
        <v>13.2</v>
      </c>
      <c r="AA19" s="143">
        <v>0.40000000000000135</v>
      </c>
      <c r="AB19" s="143">
        <v>1.4</v>
      </c>
      <c r="AC19" s="143">
        <v>1.8</v>
      </c>
      <c r="AD19" s="143">
        <v>7.2</v>
      </c>
      <c r="AE19" s="210">
        <v>10.8</v>
      </c>
      <c r="AF19" s="143">
        <v>50.616</v>
      </c>
      <c r="AG19" s="143">
        <v>1.301</v>
      </c>
      <c r="AH19" s="143">
        <v>2.044</v>
      </c>
      <c r="AI19" s="143">
        <v>10.493</v>
      </c>
      <c r="AJ19" s="210">
        <f t="shared" si="1"/>
        <v>64.454</v>
      </c>
      <c r="AK19" s="143">
        <v>0.912</v>
      </c>
      <c r="AL19" s="143">
        <v>26.112</v>
      </c>
      <c r="AM19" s="143">
        <v>1.029</v>
      </c>
      <c r="AN19" s="143">
        <v>210.2</v>
      </c>
      <c r="AO19" s="210">
        <v>238.3</v>
      </c>
      <c r="AP19" s="143">
        <v>0.8</v>
      </c>
      <c r="AQ19" s="143">
        <v>2</v>
      </c>
      <c r="AR19" s="143">
        <v>0.49</v>
      </c>
      <c r="AS19" s="143">
        <v>2.7</v>
      </c>
      <c r="AT19" s="210">
        <v>6</v>
      </c>
      <c r="AU19" s="143">
        <v>0.842</v>
      </c>
      <c r="AV19" s="143">
        <v>1.1</v>
      </c>
      <c r="AW19" s="143">
        <v>1.2</v>
      </c>
    </row>
    <row r="20" spans="1:49" s="151" customFormat="1" ht="12.75">
      <c r="A20" s="194" t="s">
        <v>205</v>
      </c>
      <c r="B20" s="146">
        <v>8.4</v>
      </c>
      <c r="C20" s="146">
        <v>17.1</v>
      </c>
      <c r="D20" s="146">
        <v>18.8</v>
      </c>
      <c r="E20" s="146">
        <v>27.9</v>
      </c>
      <c r="F20" s="147">
        <v>72.2</v>
      </c>
      <c r="G20" s="146">
        <v>7.2</v>
      </c>
      <c r="H20" s="146">
        <v>17.8</v>
      </c>
      <c r="I20" s="146">
        <v>19.9</v>
      </c>
      <c r="J20" s="146">
        <v>44.7</v>
      </c>
      <c r="K20" s="147">
        <v>89.6</v>
      </c>
      <c r="L20" s="146">
        <v>59.5</v>
      </c>
      <c r="M20" s="146">
        <v>40.1</v>
      </c>
      <c r="N20" s="146">
        <v>50.2</v>
      </c>
      <c r="O20" s="146">
        <v>217.6</v>
      </c>
      <c r="P20" s="147">
        <v>367.4</v>
      </c>
      <c r="Q20" s="146">
        <v>90</v>
      </c>
      <c r="R20" s="146">
        <v>45</v>
      </c>
      <c r="S20" s="146">
        <v>50.6</v>
      </c>
      <c r="T20" s="146">
        <v>68.9</v>
      </c>
      <c r="U20" s="147">
        <v>254.5</v>
      </c>
      <c r="V20" s="146">
        <v>41.2</v>
      </c>
      <c r="W20" s="146">
        <v>37.9</v>
      </c>
      <c r="X20" s="146">
        <v>36.1</v>
      </c>
      <c r="Y20" s="146">
        <f>SUM(Y15:Y19)</f>
        <v>121.50000000000001</v>
      </c>
      <c r="Z20" s="211">
        <f>SUM(Z15:Z19)</f>
        <v>236.69999999999996</v>
      </c>
      <c r="AA20" s="146">
        <v>15.4</v>
      </c>
      <c r="AB20" s="146">
        <v>28.4</v>
      </c>
      <c r="AC20" s="146">
        <v>33.9</v>
      </c>
      <c r="AD20" s="146">
        <f>SUM(AD15:AD19)</f>
        <v>109.47525541400003</v>
      </c>
      <c r="AE20" s="211">
        <f>SUM(AE15:AE19)</f>
        <v>187.17525541400002</v>
      </c>
      <c r="AF20" s="146">
        <f>SUM(AF15:AF19)</f>
        <v>68.429</v>
      </c>
      <c r="AG20" s="146">
        <f>SUM(AG15:AG19)</f>
        <v>32.352000000000004</v>
      </c>
      <c r="AH20" s="146">
        <f>+SUM(AH15:AH19)</f>
        <v>37.019</v>
      </c>
      <c r="AI20" s="146">
        <f>+SUM(AI15:AI19)</f>
        <v>225.62099999999998</v>
      </c>
      <c r="AJ20" s="211">
        <f t="shared" si="1"/>
        <v>363.421</v>
      </c>
      <c r="AK20" s="146">
        <v>51.906</v>
      </c>
      <c r="AL20" s="146">
        <v>109.065</v>
      </c>
      <c r="AM20" s="146">
        <v>76.899</v>
      </c>
      <c r="AN20" s="146">
        <v>324.2</v>
      </c>
      <c r="AO20" s="211">
        <v>562.1</v>
      </c>
      <c r="AP20" s="146">
        <v>52.2</v>
      </c>
      <c r="AQ20" s="146">
        <v>127.3</v>
      </c>
      <c r="AR20" s="146">
        <f>+AR15+AR16+AR17+AR18+AR19</f>
        <v>42.513999999999996</v>
      </c>
      <c r="AS20" s="146">
        <v>65.4</v>
      </c>
      <c r="AT20" s="211">
        <v>287.4</v>
      </c>
      <c r="AU20" s="146">
        <v>53.308</v>
      </c>
      <c r="AV20" s="146">
        <f>+AV15+AV16+AV17+AV18+AV19</f>
        <v>65.19999999999999</v>
      </c>
      <c r="AW20" s="146">
        <f>+AW15+AW16+AW17+AW18+AW19</f>
        <v>45.50000000000001</v>
      </c>
    </row>
    <row r="21" ht="12.75"/>
    <row r="22" ht="12.75"/>
  </sheetData>
  <printOptions/>
  <pageMargins left="0.75" right="0.75" top="1" bottom="1" header="0.5" footer="0.5"/>
  <pageSetup fitToHeight="1" fitToWidth="1" horizontalDpi="300" verticalDpi="300" orientation="landscape" paperSize="9" scale="44" r:id="rId1"/>
</worksheet>
</file>

<file path=xl/worksheets/sheet2.xml><?xml version="1.0" encoding="utf-8"?>
<worksheet xmlns="http://schemas.openxmlformats.org/spreadsheetml/2006/main" xmlns:r="http://schemas.openxmlformats.org/officeDocument/2006/relationships">
  <sheetPr>
    <tabColor indexed="57"/>
  </sheetPr>
  <dimension ref="A2:AW24"/>
  <sheetViews>
    <sheetView workbookViewId="0" topLeftCell="A1">
      <pane xSplit="1" ySplit="2" topLeftCell="AQ3" activePane="bottomRight" state="frozen"/>
      <selection pane="topLeft" activeCell="A1" sqref="A1"/>
      <selection pane="topRight" activeCell="B1" sqref="B1"/>
      <selection pane="bottomLeft" activeCell="A2" sqref="A2"/>
      <selection pane="bottomRight" activeCell="AW23" sqref="AW23"/>
    </sheetView>
  </sheetViews>
  <sheetFormatPr defaultColWidth="9.140625" defaultRowHeight="12.75" zeroHeight="1" outlineLevelCol="1"/>
  <cols>
    <col min="1" max="1" width="54.8515625" style="3" customWidth="1"/>
    <col min="2" max="21" width="0" style="3" hidden="1" customWidth="1" outlineLevel="1"/>
    <col min="22" max="22" width="9.140625" style="3" customWidth="1" collapsed="1"/>
    <col min="23" max="47" width="9.140625" style="3" customWidth="1"/>
    <col min="48" max="49" width="9.7109375" style="3" bestFit="1" customWidth="1"/>
    <col min="50" max="51" width="9.140625" style="3" customWidth="1"/>
    <col min="52" max="16384" width="0" style="3" hidden="1" customWidth="1"/>
  </cols>
  <sheetData>
    <row r="1" ht="12.75"/>
    <row r="2" spans="1:49" ht="12.75" customHeight="1">
      <c r="A2" s="5" t="s">
        <v>377</v>
      </c>
      <c r="B2" s="6" t="s">
        <v>0</v>
      </c>
      <c r="C2" s="6" t="s">
        <v>1</v>
      </c>
      <c r="D2" s="6" t="s">
        <v>2</v>
      </c>
      <c r="E2" s="6" t="s">
        <v>3</v>
      </c>
      <c r="F2" s="12" t="s">
        <v>4</v>
      </c>
      <c r="G2" s="6" t="s">
        <v>10</v>
      </c>
      <c r="H2" s="6" t="s">
        <v>11</v>
      </c>
      <c r="I2" s="6" t="s">
        <v>12</v>
      </c>
      <c r="J2" s="6" t="s">
        <v>13</v>
      </c>
      <c r="K2" s="12" t="s">
        <v>14</v>
      </c>
      <c r="L2" s="6" t="s">
        <v>15</v>
      </c>
      <c r="M2" s="6" t="s">
        <v>16</v>
      </c>
      <c r="N2" s="6" t="s">
        <v>17</v>
      </c>
      <c r="O2" s="6" t="s">
        <v>18</v>
      </c>
      <c r="P2" s="12" t="s">
        <v>19</v>
      </c>
      <c r="Q2" s="6" t="s">
        <v>20</v>
      </c>
      <c r="R2" s="6" t="s">
        <v>21</v>
      </c>
      <c r="S2" s="6" t="s">
        <v>22</v>
      </c>
      <c r="T2" s="6" t="s">
        <v>23</v>
      </c>
      <c r="U2" s="12" t="s">
        <v>24</v>
      </c>
      <c r="V2" s="6" t="s">
        <v>25</v>
      </c>
      <c r="W2" s="6" t="s">
        <v>26</v>
      </c>
      <c r="X2" s="6" t="s">
        <v>27</v>
      </c>
      <c r="Y2" s="6" t="s">
        <v>28</v>
      </c>
      <c r="Z2" s="12" t="s">
        <v>29</v>
      </c>
      <c r="AA2" s="6" t="s">
        <v>30</v>
      </c>
      <c r="AB2" s="6" t="s">
        <v>31</v>
      </c>
      <c r="AC2" s="6" t="s">
        <v>32</v>
      </c>
      <c r="AD2" s="6" t="s">
        <v>275</v>
      </c>
      <c r="AE2" s="12" t="s">
        <v>276</v>
      </c>
      <c r="AF2" s="6" t="s">
        <v>278</v>
      </c>
      <c r="AG2" s="6" t="s">
        <v>280</v>
      </c>
      <c r="AH2" s="6" t="s">
        <v>287</v>
      </c>
      <c r="AI2" s="6" t="s">
        <v>289</v>
      </c>
      <c r="AJ2" s="12" t="s">
        <v>290</v>
      </c>
      <c r="AK2" s="6" t="s">
        <v>299</v>
      </c>
      <c r="AL2" s="6" t="s">
        <v>300</v>
      </c>
      <c r="AM2" s="6" t="s">
        <v>301</v>
      </c>
      <c r="AN2" s="6" t="s">
        <v>302</v>
      </c>
      <c r="AO2" s="12" t="s">
        <v>303</v>
      </c>
      <c r="AP2" s="6" t="s">
        <v>341</v>
      </c>
      <c r="AQ2" s="6" t="s">
        <v>342</v>
      </c>
      <c r="AR2" s="6" t="s">
        <v>343</v>
      </c>
      <c r="AS2" s="6" t="s">
        <v>344</v>
      </c>
      <c r="AT2" s="12" t="s">
        <v>345</v>
      </c>
      <c r="AU2" s="6" t="s">
        <v>491</v>
      </c>
      <c r="AV2" s="6" t="s">
        <v>494</v>
      </c>
      <c r="AW2" s="6" t="s">
        <v>496</v>
      </c>
    </row>
    <row r="3" ht="12.75" customHeight="1"/>
    <row r="4" spans="1:49" ht="12.75" customHeight="1">
      <c r="A4" s="213" t="s">
        <v>439</v>
      </c>
      <c r="B4" s="213"/>
      <c r="C4" s="213"/>
      <c r="D4" s="213"/>
      <c r="E4" s="213"/>
      <c r="F4" s="213"/>
      <c r="G4" s="213"/>
      <c r="H4" s="213"/>
      <c r="I4" s="213"/>
      <c r="J4" s="213"/>
      <c r="K4" s="213"/>
      <c r="L4" s="213"/>
      <c r="M4" s="213"/>
      <c r="N4" s="213"/>
      <c r="O4" s="213"/>
      <c r="P4" s="213"/>
      <c r="Q4" s="213"/>
      <c r="R4" s="213"/>
      <c r="S4" s="213"/>
      <c r="T4" s="213"/>
      <c r="U4" s="213"/>
      <c r="V4" s="213"/>
      <c r="W4" s="213"/>
      <c r="X4" s="213"/>
      <c r="Y4" s="213"/>
      <c r="Z4" s="213"/>
      <c r="AA4" s="213"/>
      <c r="AB4" s="213"/>
      <c r="AC4" s="213"/>
      <c r="AD4" s="213"/>
      <c r="AE4" s="213"/>
      <c r="AF4" s="213"/>
      <c r="AG4" s="213"/>
      <c r="AH4" s="213"/>
      <c r="AI4" s="213"/>
      <c r="AJ4" s="213"/>
      <c r="AK4" s="213"/>
      <c r="AL4" s="213"/>
      <c r="AM4" s="213"/>
      <c r="AN4" s="213"/>
      <c r="AO4" s="213"/>
      <c r="AP4" s="213"/>
      <c r="AQ4" s="213"/>
      <c r="AR4" s="213"/>
      <c r="AS4" s="213"/>
      <c r="AT4" s="9"/>
      <c r="AU4" s="213"/>
      <c r="AV4" s="213"/>
      <c r="AW4" s="213"/>
    </row>
    <row r="5" spans="1:49" ht="12.75">
      <c r="A5" s="8" t="s">
        <v>5</v>
      </c>
      <c r="B5" s="60">
        <v>305.896</v>
      </c>
      <c r="C5" s="60">
        <v>261.656</v>
      </c>
      <c r="D5" s="60">
        <v>290.646</v>
      </c>
      <c r="E5" s="60">
        <v>316.571</v>
      </c>
      <c r="F5" s="13">
        <v>1174.769</v>
      </c>
      <c r="G5" s="60">
        <v>291.799</v>
      </c>
      <c r="H5" s="60">
        <v>286.52</v>
      </c>
      <c r="I5" s="60">
        <v>258.271</v>
      </c>
      <c r="J5" s="60">
        <v>323.067</v>
      </c>
      <c r="K5" s="13">
        <v>1159.657</v>
      </c>
      <c r="L5" s="60">
        <v>338.633</v>
      </c>
      <c r="M5" s="60">
        <v>354.146</v>
      </c>
      <c r="N5" s="60">
        <v>356.108</v>
      </c>
      <c r="O5" s="60">
        <v>455.151</v>
      </c>
      <c r="P5" s="13">
        <v>1504.038</v>
      </c>
      <c r="Q5" s="60">
        <v>472.757</v>
      </c>
      <c r="R5" s="60">
        <v>424.077</v>
      </c>
      <c r="S5" s="60">
        <v>452.351</v>
      </c>
      <c r="T5" s="60">
        <v>606.645</v>
      </c>
      <c r="U5" s="13">
        <v>1955.83</v>
      </c>
      <c r="V5" s="60">
        <v>571.229</v>
      </c>
      <c r="W5" s="60">
        <v>545.054</v>
      </c>
      <c r="X5" s="60">
        <v>585.759</v>
      </c>
      <c r="Y5" s="60">
        <v>753.122</v>
      </c>
      <c r="Z5" s="13">
        <v>2455.164</v>
      </c>
      <c r="AA5" s="60">
        <v>798.6</v>
      </c>
      <c r="AB5" s="60">
        <v>702.169</v>
      </c>
      <c r="AC5" s="60">
        <v>762.3</v>
      </c>
      <c r="AD5" s="60">
        <f>AE5-AC5-AB5-AA5</f>
        <v>628.0310000000003</v>
      </c>
      <c r="AE5" s="13">
        <v>2891.1</v>
      </c>
      <c r="AF5" s="60">
        <v>515.8</v>
      </c>
      <c r="AG5" s="60">
        <v>606.6</v>
      </c>
      <c r="AH5" s="60">
        <v>685.1</v>
      </c>
      <c r="AI5" s="60">
        <v>786.5</v>
      </c>
      <c r="AJ5" s="13">
        <v>2594</v>
      </c>
      <c r="AK5" s="60">
        <v>786.1</v>
      </c>
      <c r="AL5" s="60">
        <v>920.5</v>
      </c>
      <c r="AM5" s="60">
        <v>976.5</v>
      </c>
      <c r="AN5" s="60">
        <v>852</v>
      </c>
      <c r="AO5" s="13">
        <v>3535.1</v>
      </c>
      <c r="AP5" s="60">
        <v>632.6</v>
      </c>
      <c r="AQ5" s="60">
        <v>698.6</v>
      </c>
      <c r="AR5" s="60">
        <v>922</v>
      </c>
      <c r="AS5" s="60">
        <v>980.3</v>
      </c>
      <c r="AT5" s="13">
        <v>3233.4</v>
      </c>
      <c r="AU5" s="60">
        <v>866.2</v>
      </c>
      <c r="AV5" s="60">
        <v>1048.407</v>
      </c>
      <c r="AW5" s="60">
        <v>1181.9</v>
      </c>
    </row>
    <row r="6" spans="1:49" ht="12.75">
      <c r="A6" s="8" t="s">
        <v>6</v>
      </c>
      <c r="B6" s="60">
        <v>20.634</v>
      </c>
      <c r="C6" s="60">
        <v>2.609</v>
      </c>
      <c r="D6" s="60">
        <v>11.073</v>
      </c>
      <c r="E6" s="60">
        <v>37.833</v>
      </c>
      <c r="F6" s="13">
        <v>72.149</v>
      </c>
      <c r="G6" s="60">
        <v>28.512</v>
      </c>
      <c r="H6" s="60">
        <v>45.724</v>
      </c>
      <c r="I6" s="60">
        <v>33.346</v>
      </c>
      <c r="J6" s="60">
        <v>21.195</v>
      </c>
      <c r="K6" s="13">
        <v>128.777</v>
      </c>
      <c r="L6" s="60">
        <v>48.324</v>
      </c>
      <c r="M6" s="60">
        <v>23.209</v>
      </c>
      <c r="N6" s="60">
        <v>52.765</v>
      </c>
      <c r="O6" s="60">
        <v>54.223</v>
      </c>
      <c r="P6" s="13">
        <v>178.521</v>
      </c>
      <c r="Q6" s="60">
        <v>86.61</v>
      </c>
      <c r="R6" s="60">
        <v>72.667</v>
      </c>
      <c r="S6" s="60">
        <v>106.381</v>
      </c>
      <c r="T6" s="60">
        <v>91.672</v>
      </c>
      <c r="U6" s="13">
        <v>357.33</v>
      </c>
      <c r="V6" s="60">
        <v>119.307</v>
      </c>
      <c r="W6" s="60">
        <v>106.621</v>
      </c>
      <c r="X6" s="60">
        <v>96.362</v>
      </c>
      <c r="Y6" s="60">
        <v>105.646</v>
      </c>
      <c r="Z6" s="13">
        <v>427.936</v>
      </c>
      <c r="AA6" s="60">
        <v>187.02</v>
      </c>
      <c r="AB6" s="60">
        <v>134.9</v>
      </c>
      <c r="AC6" s="60">
        <v>127.1</v>
      </c>
      <c r="AD6" s="60">
        <f>AE6-AC6-AB6-AA6</f>
        <v>78.58000000000001</v>
      </c>
      <c r="AE6" s="13">
        <v>527.6</v>
      </c>
      <c r="AF6" s="60">
        <v>109.2</v>
      </c>
      <c r="AG6" s="60">
        <v>123.6</v>
      </c>
      <c r="AH6" s="60">
        <v>134.8</v>
      </c>
      <c r="AI6" s="60">
        <v>128.5</v>
      </c>
      <c r="AJ6" s="13">
        <v>496</v>
      </c>
      <c r="AK6" s="60">
        <v>101.6</v>
      </c>
      <c r="AL6" s="60">
        <v>123.2</v>
      </c>
      <c r="AM6" s="60">
        <v>75.2</v>
      </c>
      <c r="AN6" s="60">
        <v>51.3</v>
      </c>
      <c r="AO6" s="13">
        <v>351.3</v>
      </c>
      <c r="AP6" s="60">
        <v>107.6</v>
      </c>
      <c r="AQ6" s="60">
        <v>124</v>
      </c>
      <c r="AR6" s="60">
        <v>98.1</v>
      </c>
      <c r="AS6" s="60">
        <v>126.6</v>
      </c>
      <c r="AT6" s="13">
        <v>456.4</v>
      </c>
      <c r="AU6" s="60">
        <v>130.2</v>
      </c>
      <c r="AV6" s="60">
        <v>123.947</v>
      </c>
      <c r="AW6" s="60">
        <v>163.3</v>
      </c>
    </row>
    <row r="7" spans="1:49" ht="12.75">
      <c r="A7" s="10" t="s">
        <v>7</v>
      </c>
      <c r="B7" s="61">
        <v>3.049</v>
      </c>
      <c r="C7" s="61">
        <v>-13.835</v>
      </c>
      <c r="D7" s="61">
        <v>-7.169</v>
      </c>
      <c r="E7" s="61">
        <v>14.778</v>
      </c>
      <c r="F7" s="14">
        <v>-3.177</v>
      </c>
      <c r="G7" s="61">
        <v>12.186</v>
      </c>
      <c r="H7" s="61">
        <v>28.975</v>
      </c>
      <c r="I7" s="61">
        <v>16.821</v>
      </c>
      <c r="J7" s="61">
        <v>-0.813</v>
      </c>
      <c r="K7" s="14">
        <v>57.169</v>
      </c>
      <c r="L7" s="61">
        <v>28.147</v>
      </c>
      <c r="M7" s="61">
        <v>0.292</v>
      </c>
      <c r="N7" s="61">
        <v>28.629</v>
      </c>
      <c r="O7" s="61">
        <v>26.003</v>
      </c>
      <c r="P7" s="14">
        <v>83.071</v>
      </c>
      <c r="Q7" s="61">
        <v>61.821</v>
      </c>
      <c r="R7" s="61">
        <v>47.684</v>
      </c>
      <c r="S7" s="61">
        <v>81.643</v>
      </c>
      <c r="T7" s="61">
        <v>57.623</v>
      </c>
      <c r="U7" s="14">
        <v>248.771</v>
      </c>
      <c r="V7" s="61">
        <v>92.42</v>
      </c>
      <c r="W7" s="61">
        <v>77.425</v>
      </c>
      <c r="X7" s="61">
        <v>69.861</v>
      </c>
      <c r="Y7" s="61">
        <v>64.73</v>
      </c>
      <c r="Z7" s="14">
        <v>304.436</v>
      </c>
      <c r="AA7" s="61">
        <v>155.167</v>
      </c>
      <c r="AB7" s="61">
        <v>102.326</v>
      </c>
      <c r="AC7" s="61">
        <v>94.8</v>
      </c>
      <c r="AD7" s="61">
        <f>AE7-AC7-AB7-AA7</f>
        <v>42.507000000000005</v>
      </c>
      <c r="AE7" s="14">
        <v>394.8</v>
      </c>
      <c r="AF7" s="61">
        <v>75.1</v>
      </c>
      <c r="AG7" s="61">
        <v>91.5</v>
      </c>
      <c r="AH7" s="61">
        <v>96</v>
      </c>
      <c r="AI7" s="61">
        <v>92.9</v>
      </c>
      <c r="AJ7" s="14">
        <v>355.5</v>
      </c>
      <c r="AK7" s="61">
        <v>67.3</v>
      </c>
      <c r="AL7" s="61">
        <v>89.1</v>
      </c>
      <c r="AM7" s="61">
        <v>36.6</v>
      </c>
      <c r="AN7" s="61">
        <v>6.4</v>
      </c>
      <c r="AO7" s="14">
        <v>199.4</v>
      </c>
      <c r="AP7" s="61">
        <v>67.4</v>
      </c>
      <c r="AQ7" s="61">
        <v>78.8</v>
      </c>
      <c r="AR7" s="61">
        <v>41</v>
      </c>
      <c r="AS7" s="61">
        <v>56</v>
      </c>
      <c r="AT7" s="14">
        <v>243.2</v>
      </c>
      <c r="AU7" s="61">
        <v>59.5</v>
      </c>
      <c r="AV7" s="61">
        <v>59.53</v>
      </c>
      <c r="AW7" s="61">
        <v>96.1</v>
      </c>
    </row>
    <row r="8" spans="1:49" ht="12.75">
      <c r="A8" s="8" t="s">
        <v>8</v>
      </c>
      <c r="B8" s="60">
        <v>15.099</v>
      </c>
      <c r="C8" s="60">
        <v>-16.433</v>
      </c>
      <c r="D8" s="60">
        <v>7.123</v>
      </c>
      <c r="E8" s="60">
        <v>-1.047</v>
      </c>
      <c r="F8" s="13">
        <v>4.742</v>
      </c>
      <c r="G8" s="60">
        <v>1.642</v>
      </c>
      <c r="H8" s="60">
        <v>-1.791</v>
      </c>
      <c r="I8" s="60">
        <v>3.62</v>
      </c>
      <c r="J8" s="60">
        <v>-5.359</v>
      </c>
      <c r="K8" s="13">
        <v>-1.888</v>
      </c>
      <c r="L8" s="60">
        <v>9.042</v>
      </c>
      <c r="M8" s="60">
        <v>9.649</v>
      </c>
      <c r="N8" s="60">
        <v>-5.63</v>
      </c>
      <c r="O8" s="60">
        <v>3.014</v>
      </c>
      <c r="P8" s="13">
        <v>16.075</v>
      </c>
      <c r="Q8" s="60">
        <v>-4.187</v>
      </c>
      <c r="R8" s="60">
        <v>10.868</v>
      </c>
      <c r="S8" s="60">
        <v>-3.889</v>
      </c>
      <c r="T8" s="60">
        <v>-7.947</v>
      </c>
      <c r="U8" s="13">
        <v>-5.155</v>
      </c>
      <c r="V8" s="60">
        <v>8.963</v>
      </c>
      <c r="W8" s="60">
        <v>5.845</v>
      </c>
      <c r="X8" s="60">
        <v>7.994</v>
      </c>
      <c r="Y8" s="60">
        <v>9.356</v>
      </c>
      <c r="Z8" s="13">
        <v>32.158</v>
      </c>
      <c r="AA8" s="60">
        <v>26.514</v>
      </c>
      <c r="AB8" s="60">
        <v>13.209</v>
      </c>
      <c r="AC8" s="60">
        <v>-12.9</v>
      </c>
      <c r="AD8" s="60">
        <f>AE8-AC8-AB8-AA8</f>
        <v>10.776999999999997</v>
      </c>
      <c r="AE8" s="13">
        <v>37.6</v>
      </c>
      <c r="AF8" s="60">
        <v>-1.6</v>
      </c>
      <c r="AG8" s="60">
        <v>34.8</v>
      </c>
      <c r="AH8" s="60">
        <v>-4.9</v>
      </c>
      <c r="AI8" s="60">
        <v>-11.7</v>
      </c>
      <c r="AJ8" s="13">
        <v>16.6</v>
      </c>
      <c r="AK8" s="60">
        <v>-1.3</v>
      </c>
      <c r="AL8" s="60">
        <v>-37.5</v>
      </c>
      <c r="AM8" s="60">
        <v>41.7</v>
      </c>
      <c r="AN8" s="60">
        <v>13.1</v>
      </c>
      <c r="AO8" s="13">
        <v>16</v>
      </c>
      <c r="AP8" s="60">
        <v>147.1</v>
      </c>
      <c r="AQ8" s="60">
        <v>-103.6</v>
      </c>
      <c r="AR8" s="60">
        <v>-19.9</v>
      </c>
      <c r="AS8" s="60">
        <v>35.3</v>
      </c>
      <c r="AT8" s="13">
        <v>59</v>
      </c>
      <c r="AU8" s="60">
        <v>23.5</v>
      </c>
      <c r="AV8" s="60">
        <v>77.237</v>
      </c>
      <c r="AW8" s="60">
        <v>-41.3</v>
      </c>
    </row>
    <row r="9" spans="1:49" ht="12.75">
      <c r="A9" s="5" t="s">
        <v>440</v>
      </c>
      <c r="B9" s="60"/>
      <c r="C9" s="60"/>
      <c r="D9" s="60"/>
      <c r="E9" s="60"/>
      <c r="F9" s="9"/>
      <c r="G9" s="60"/>
      <c r="H9" s="60"/>
      <c r="I9" s="60"/>
      <c r="J9" s="60"/>
      <c r="K9" s="9"/>
      <c r="L9" s="60"/>
      <c r="M9" s="60"/>
      <c r="N9" s="60"/>
      <c r="O9" s="60"/>
      <c r="P9" s="9"/>
      <c r="Q9" s="60"/>
      <c r="R9" s="60"/>
      <c r="S9" s="60"/>
      <c r="T9" s="60"/>
      <c r="U9" s="9"/>
      <c r="V9" s="60"/>
      <c r="W9" s="60"/>
      <c r="X9" s="60"/>
      <c r="Y9" s="60"/>
      <c r="Z9" s="9"/>
      <c r="AA9" s="60"/>
      <c r="AB9" s="60"/>
      <c r="AC9" s="60"/>
      <c r="AD9" s="60"/>
      <c r="AE9" s="9"/>
      <c r="AF9" s="60"/>
      <c r="AG9" s="60"/>
      <c r="AH9" s="60"/>
      <c r="AI9" s="60"/>
      <c r="AJ9" s="9"/>
      <c r="AK9" s="60"/>
      <c r="AL9" s="60"/>
      <c r="AM9" s="60"/>
      <c r="AN9" s="60"/>
      <c r="AO9" s="9"/>
      <c r="AP9" s="60"/>
      <c r="AQ9" s="60"/>
      <c r="AR9" s="60"/>
      <c r="AS9" s="60"/>
      <c r="AT9" s="9"/>
      <c r="AU9" s="60"/>
      <c r="AV9" s="60"/>
      <c r="AW9" s="60"/>
    </row>
    <row r="10" spans="1:49" ht="12.75">
      <c r="A10" s="8" t="s">
        <v>442</v>
      </c>
      <c r="B10" s="60"/>
      <c r="C10" s="60"/>
      <c r="D10" s="60"/>
      <c r="E10" s="60"/>
      <c r="F10" s="9"/>
      <c r="G10" s="60"/>
      <c r="H10" s="60"/>
      <c r="I10" s="60"/>
      <c r="J10" s="60"/>
      <c r="K10" s="9"/>
      <c r="L10" s="60"/>
      <c r="M10" s="60"/>
      <c r="N10" s="60"/>
      <c r="O10" s="60"/>
      <c r="P10" s="9"/>
      <c r="Q10" s="60"/>
      <c r="R10" s="60"/>
      <c r="S10" s="60"/>
      <c r="T10" s="60"/>
      <c r="U10" s="9"/>
      <c r="V10" s="60"/>
      <c r="W10" s="60"/>
      <c r="X10" s="60"/>
      <c r="Y10" s="60"/>
      <c r="Z10" s="9"/>
      <c r="AA10" s="60"/>
      <c r="AB10" s="60"/>
      <c r="AC10" s="60"/>
      <c r="AD10" s="60"/>
      <c r="AE10" s="9"/>
      <c r="AF10" s="60"/>
      <c r="AG10" s="60"/>
      <c r="AH10" s="60"/>
      <c r="AI10" s="60"/>
      <c r="AJ10" s="9"/>
      <c r="AK10" s="60"/>
      <c r="AL10" s="60"/>
      <c r="AM10" s="60"/>
      <c r="AN10" s="60"/>
      <c r="AO10" s="9"/>
      <c r="AP10" s="60"/>
      <c r="AQ10" s="60"/>
      <c r="AR10" s="60">
        <v>-3.4</v>
      </c>
      <c r="AS10" s="60">
        <v>2</v>
      </c>
      <c r="AT10" s="9">
        <v>-1.4</v>
      </c>
      <c r="AU10" s="60">
        <v>-5.1</v>
      </c>
      <c r="AV10" s="60">
        <v>-5.593997649999999</v>
      </c>
      <c r="AW10" s="60">
        <v>-5.2</v>
      </c>
    </row>
    <row r="11" spans="1:49" ht="12.75">
      <c r="A11" s="5" t="s">
        <v>441</v>
      </c>
      <c r="B11" s="60"/>
      <c r="C11" s="60"/>
      <c r="D11" s="60"/>
      <c r="E11" s="60"/>
      <c r="F11" s="9"/>
      <c r="G11" s="60"/>
      <c r="H11" s="60"/>
      <c r="I11" s="60"/>
      <c r="J11" s="60"/>
      <c r="K11" s="9"/>
      <c r="L11" s="60"/>
      <c r="M11" s="60"/>
      <c r="N11" s="60"/>
      <c r="O11" s="60"/>
      <c r="P11" s="9"/>
      <c r="Q11" s="60"/>
      <c r="R11" s="60"/>
      <c r="S11" s="60"/>
      <c r="T11" s="60"/>
      <c r="U11" s="9"/>
      <c r="V11" s="60"/>
      <c r="W11" s="60"/>
      <c r="X11" s="60"/>
      <c r="Y11" s="60"/>
      <c r="Z11" s="9"/>
      <c r="AA11" s="60"/>
      <c r="AB11" s="60"/>
      <c r="AC11" s="60"/>
      <c r="AD11" s="60"/>
      <c r="AE11" s="9"/>
      <c r="AF11" s="60"/>
      <c r="AG11" s="60"/>
      <c r="AH11" s="60"/>
      <c r="AI11" s="60"/>
      <c r="AJ11" s="9"/>
      <c r="AK11" s="60"/>
      <c r="AL11" s="60"/>
      <c r="AM11" s="60"/>
      <c r="AN11" s="60"/>
      <c r="AO11" s="9"/>
      <c r="AP11" s="60"/>
      <c r="AQ11" s="60"/>
      <c r="AR11" s="60"/>
      <c r="AS11" s="60"/>
      <c r="AT11" s="9"/>
      <c r="AU11" s="60"/>
      <c r="AV11" s="60"/>
      <c r="AW11" s="60"/>
    </row>
    <row r="12" spans="1:49" ht="12.75">
      <c r="A12" s="8"/>
      <c r="B12" s="60"/>
      <c r="C12" s="60"/>
      <c r="D12" s="60"/>
      <c r="E12" s="60"/>
      <c r="F12" s="9"/>
      <c r="G12" s="60"/>
      <c r="H12" s="60"/>
      <c r="I12" s="60"/>
      <c r="J12" s="60"/>
      <c r="K12" s="9"/>
      <c r="L12" s="60"/>
      <c r="M12" s="60"/>
      <c r="N12" s="60"/>
      <c r="O12" s="60"/>
      <c r="P12" s="9"/>
      <c r="Q12" s="60"/>
      <c r="R12" s="60"/>
      <c r="S12" s="60"/>
      <c r="T12" s="60"/>
      <c r="U12" s="9"/>
      <c r="V12" s="60"/>
      <c r="W12" s="60"/>
      <c r="X12" s="60"/>
      <c r="Y12" s="60"/>
      <c r="Z12" s="9"/>
      <c r="AA12" s="60"/>
      <c r="AB12" s="60"/>
      <c r="AC12" s="60"/>
      <c r="AD12" s="60"/>
      <c r="AE12" s="9"/>
      <c r="AF12" s="60"/>
      <c r="AG12" s="60"/>
      <c r="AH12" s="60"/>
      <c r="AI12" s="60"/>
      <c r="AJ12" s="9"/>
      <c r="AK12" s="60"/>
      <c r="AL12" s="60"/>
      <c r="AM12" s="60"/>
      <c r="AN12" s="60"/>
      <c r="AO12" s="9"/>
      <c r="AP12" s="60"/>
      <c r="AQ12" s="60"/>
      <c r="AR12" s="60"/>
      <c r="AS12" s="60"/>
      <c r="AT12" s="9"/>
      <c r="AU12" s="60"/>
      <c r="AV12" s="60"/>
      <c r="AW12" s="60"/>
    </row>
    <row r="13" spans="1:49" ht="12.75">
      <c r="A13" s="10" t="s">
        <v>442</v>
      </c>
      <c r="B13" s="61">
        <v>-12.122</v>
      </c>
      <c r="C13" s="61">
        <v>7.438</v>
      </c>
      <c r="D13" s="61">
        <v>-9.603</v>
      </c>
      <c r="E13" s="61">
        <v>15.528</v>
      </c>
      <c r="F13" s="14">
        <v>1.241</v>
      </c>
      <c r="G13" s="61">
        <v>10.199</v>
      </c>
      <c r="H13" s="61">
        <v>29.404</v>
      </c>
      <c r="I13" s="61">
        <v>15.608</v>
      </c>
      <c r="J13" s="61">
        <v>10.051</v>
      </c>
      <c r="K13" s="14">
        <v>65.262</v>
      </c>
      <c r="L13" s="61">
        <v>22.679</v>
      </c>
      <c r="M13" s="61">
        <v>-10.919</v>
      </c>
      <c r="N13" s="61">
        <v>30.778</v>
      </c>
      <c r="O13" s="61">
        <v>57.443</v>
      </c>
      <c r="P13" s="14">
        <v>99.981</v>
      </c>
      <c r="Q13" s="61">
        <v>51.747</v>
      </c>
      <c r="R13" s="61">
        <v>29.218</v>
      </c>
      <c r="S13" s="61">
        <v>74.062</v>
      </c>
      <c r="T13" s="61">
        <v>53.543</v>
      </c>
      <c r="U13" s="14">
        <v>208.57</v>
      </c>
      <c r="V13" s="61">
        <v>71.887</v>
      </c>
      <c r="W13" s="61">
        <v>64.25</v>
      </c>
      <c r="X13" s="61">
        <v>56.44</v>
      </c>
      <c r="Y13" s="61">
        <v>52.342</v>
      </c>
      <c r="Z13" s="14">
        <v>244.919</v>
      </c>
      <c r="AA13" s="61">
        <v>122.3</v>
      </c>
      <c r="AB13" s="61">
        <v>89.6</v>
      </c>
      <c r="AC13" s="61">
        <v>95</v>
      </c>
      <c r="AD13" s="61">
        <f>AE13-AC13-AB13-AA13</f>
        <v>22.60000000000001</v>
      </c>
      <c r="AE13" s="14">
        <v>329.5</v>
      </c>
      <c r="AF13" s="61">
        <v>59.5</v>
      </c>
      <c r="AG13" s="61">
        <v>26.9</v>
      </c>
      <c r="AH13" s="61">
        <v>73.4</v>
      </c>
      <c r="AI13" s="61">
        <v>98</v>
      </c>
      <c r="AJ13" s="14">
        <v>257.8</v>
      </c>
      <c r="AK13" s="61">
        <v>65</v>
      </c>
      <c r="AL13" s="61">
        <v>114.7</v>
      </c>
      <c r="AM13" s="61">
        <v>-4.9</v>
      </c>
      <c r="AN13" s="61">
        <v>-33.3</v>
      </c>
      <c r="AO13" s="14">
        <v>141.5</v>
      </c>
      <c r="AP13" s="61">
        <v>-114.8</v>
      </c>
      <c r="AQ13" s="61">
        <v>178.5</v>
      </c>
      <c r="AR13" s="61">
        <v>12.9</v>
      </c>
      <c r="AS13" s="61">
        <v>27.3</v>
      </c>
      <c r="AT13" s="14">
        <v>103.9</v>
      </c>
      <c r="AU13" s="61">
        <v>19</v>
      </c>
      <c r="AV13" s="61">
        <v>-43.226</v>
      </c>
      <c r="AW13" s="61">
        <v>92.1</v>
      </c>
    </row>
    <row r="14" spans="1:49" ht="12.75">
      <c r="A14" s="8" t="s">
        <v>9</v>
      </c>
      <c r="B14" s="60">
        <v>36.411</v>
      </c>
      <c r="C14" s="60">
        <v>0.902</v>
      </c>
      <c r="D14" s="60">
        <v>-11.278</v>
      </c>
      <c r="E14" s="60">
        <v>45.377</v>
      </c>
      <c r="F14" s="13">
        <v>71.412</v>
      </c>
      <c r="G14" s="60">
        <v>55.876</v>
      </c>
      <c r="H14" s="60">
        <v>40.021</v>
      </c>
      <c r="I14" s="60">
        <v>-21.139</v>
      </c>
      <c r="J14" s="60">
        <v>93.087</v>
      </c>
      <c r="K14" s="13">
        <v>167.845</v>
      </c>
      <c r="L14" s="60">
        <v>55.191</v>
      </c>
      <c r="M14" s="60">
        <v>37.078</v>
      </c>
      <c r="N14" s="60">
        <v>-19.193</v>
      </c>
      <c r="O14" s="60">
        <v>130.082</v>
      </c>
      <c r="P14" s="13">
        <v>203.158</v>
      </c>
      <c r="Q14" s="60">
        <v>95.043</v>
      </c>
      <c r="R14" s="60">
        <v>76.155</v>
      </c>
      <c r="S14" s="60">
        <v>23.587</v>
      </c>
      <c r="T14" s="60">
        <v>129.596</v>
      </c>
      <c r="U14" s="13">
        <v>324.381</v>
      </c>
      <c r="V14" s="60">
        <v>97.071</v>
      </c>
      <c r="W14" s="60">
        <v>83.049</v>
      </c>
      <c r="X14" s="60">
        <v>11.292</v>
      </c>
      <c r="Y14" s="60">
        <v>90.747</v>
      </c>
      <c r="Z14" s="13">
        <v>282.159</v>
      </c>
      <c r="AA14" s="60">
        <v>91.365</v>
      </c>
      <c r="AB14" s="60">
        <v>162.199</v>
      </c>
      <c r="AC14" s="60">
        <v>150.8</v>
      </c>
      <c r="AD14" s="60">
        <f>AE14-AC14-AB14-AA14</f>
        <v>125.13599999999998</v>
      </c>
      <c r="AE14" s="13">
        <v>529.5</v>
      </c>
      <c r="AF14" s="60">
        <v>48.2</v>
      </c>
      <c r="AG14" s="60">
        <v>102.7</v>
      </c>
      <c r="AH14" s="60">
        <v>108.9</v>
      </c>
      <c r="AI14" s="60">
        <v>55.7</v>
      </c>
      <c r="AJ14" s="13">
        <v>315.5</v>
      </c>
      <c r="AK14" s="60">
        <v>-41.7</v>
      </c>
      <c r="AL14" s="60">
        <v>98.2</v>
      </c>
      <c r="AM14" s="60">
        <v>119</v>
      </c>
      <c r="AN14" s="60">
        <v>171.5</v>
      </c>
      <c r="AO14" s="13">
        <v>347.1</v>
      </c>
      <c r="AP14" s="60">
        <v>25.3</v>
      </c>
      <c r="AQ14" s="60">
        <v>190.6</v>
      </c>
      <c r="AR14" s="60">
        <v>57</v>
      </c>
      <c r="AS14" s="60">
        <v>139.3</v>
      </c>
      <c r="AT14" s="13">
        <v>412.2</v>
      </c>
      <c r="AU14" s="60">
        <v>-99.2</v>
      </c>
      <c r="AV14" s="60">
        <v>276.1</v>
      </c>
      <c r="AW14" s="60">
        <v>21.4</v>
      </c>
    </row>
    <row r="15" ht="12.75">
      <c r="A15" s="4" t="s">
        <v>443</v>
      </c>
    </row>
    <row r="16" ht="12.75">
      <c r="A16" s="4"/>
    </row>
    <row r="17" ht="12.75"/>
    <row r="18" spans="1:49" ht="12.75" customHeight="1">
      <c r="A18" s="178" t="s">
        <v>378</v>
      </c>
      <c r="B18" s="179" t="s">
        <v>0</v>
      </c>
      <c r="C18" s="179" t="s">
        <v>1</v>
      </c>
      <c r="D18" s="179" t="s">
        <v>2</v>
      </c>
      <c r="E18" s="179" t="s">
        <v>3</v>
      </c>
      <c r="F18" s="180" t="s">
        <v>4</v>
      </c>
      <c r="G18" s="179" t="s">
        <v>10</v>
      </c>
      <c r="H18" s="179" t="s">
        <v>11</v>
      </c>
      <c r="I18" s="179" t="s">
        <v>12</v>
      </c>
      <c r="J18" s="179" t="s">
        <v>13</v>
      </c>
      <c r="K18" s="180" t="s">
        <v>14</v>
      </c>
      <c r="L18" s="179" t="s">
        <v>15</v>
      </c>
      <c r="M18" s="179" t="s">
        <v>16</v>
      </c>
      <c r="N18" s="179" t="s">
        <v>17</v>
      </c>
      <c r="O18" s="179" t="s">
        <v>18</v>
      </c>
      <c r="P18" s="180" t="s">
        <v>19</v>
      </c>
      <c r="Q18" s="179" t="s">
        <v>20</v>
      </c>
      <c r="R18" s="179" t="s">
        <v>21</v>
      </c>
      <c r="S18" s="179" t="s">
        <v>22</v>
      </c>
      <c r="T18" s="179" t="s">
        <v>23</v>
      </c>
      <c r="U18" s="180" t="s">
        <v>24</v>
      </c>
      <c r="V18" s="179" t="s">
        <v>25</v>
      </c>
      <c r="W18" s="179" t="s">
        <v>26</v>
      </c>
      <c r="X18" s="179" t="s">
        <v>27</v>
      </c>
      <c r="Y18" s="179" t="s">
        <v>28</v>
      </c>
      <c r="Z18" s="180" t="s">
        <v>29</v>
      </c>
      <c r="AA18" s="179" t="s">
        <v>30</v>
      </c>
      <c r="AB18" s="179" t="s">
        <v>31</v>
      </c>
      <c r="AC18" s="179" t="s">
        <v>32</v>
      </c>
      <c r="AD18" s="179" t="s">
        <v>275</v>
      </c>
      <c r="AE18" s="180" t="s">
        <v>276</v>
      </c>
      <c r="AF18" s="179" t="s">
        <v>278</v>
      </c>
      <c r="AG18" s="179" t="s">
        <v>280</v>
      </c>
      <c r="AH18" s="179" t="s">
        <v>287</v>
      </c>
      <c r="AI18" s="179" t="s">
        <v>289</v>
      </c>
      <c r="AJ18" s="180" t="s">
        <v>290</v>
      </c>
      <c r="AK18" s="179" t="s">
        <v>299</v>
      </c>
      <c r="AL18" s="179" t="s">
        <v>300</v>
      </c>
      <c r="AM18" s="179" t="s">
        <v>301</v>
      </c>
      <c r="AN18" s="179" t="s">
        <v>302</v>
      </c>
      <c r="AO18" s="180" t="s">
        <v>303</v>
      </c>
      <c r="AP18" s="179" t="s">
        <v>341</v>
      </c>
      <c r="AQ18" s="179" t="s">
        <v>342</v>
      </c>
      <c r="AR18" s="179" t="s">
        <v>343</v>
      </c>
      <c r="AS18" s="179" t="s">
        <v>344</v>
      </c>
      <c r="AT18" s="180" t="s">
        <v>345</v>
      </c>
      <c r="AU18" s="179" t="s">
        <v>491</v>
      </c>
      <c r="AV18" s="179" t="s">
        <v>494</v>
      </c>
      <c r="AW18" s="179" t="s">
        <v>496</v>
      </c>
    </row>
    <row r="19" ht="12.75" customHeight="1"/>
    <row r="20" spans="1:49" ht="12.75">
      <c r="A20" s="181" t="s">
        <v>5</v>
      </c>
      <c r="B20" s="60">
        <v>305.896</v>
      </c>
      <c r="C20" s="60">
        <v>261.656</v>
      </c>
      <c r="D20" s="60">
        <v>290.646</v>
      </c>
      <c r="E20" s="60">
        <v>316.571</v>
      </c>
      <c r="F20" s="13">
        <v>1174.769</v>
      </c>
      <c r="G20" s="60">
        <v>291.799</v>
      </c>
      <c r="H20" s="60">
        <v>286.52</v>
      </c>
      <c r="I20" s="60">
        <v>258.271</v>
      </c>
      <c r="J20" s="60">
        <v>323.067</v>
      </c>
      <c r="K20" s="13">
        <v>1159.657</v>
      </c>
      <c r="L20" s="60">
        <v>338.633</v>
      </c>
      <c r="M20" s="60">
        <v>354.146</v>
      </c>
      <c r="N20" s="60">
        <v>356.108</v>
      </c>
      <c r="O20" s="60">
        <v>455.151</v>
      </c>
      <c r="P20" s="13">
        <v>1504.038</v>
      </c>
      <c r="Q20" s="60">
        <v>472.757</v>
      </c>
      <c r="R20" s="60">
        <v>424.077</v>
      </c>
      <c r="S20" s="60">
        <v>452.351</v>
      </c>
      <c r="T20" s="60">
        <v>606.645</v>
      </c>
      <c r="U20" s="13">
        <v>1955.83</v>
      </c>
      <c r="V20" s="60">
        <v>571.229</v>
      </c>
      <c r="W20" s="60">
        <v>545.054</v>
      </c>
      <c r="X20" s="60">
        <v>585.759</v>
      </c>
      <c r="Y20" s="60">
        <v>753.122</v>
      </c>
      <c r="Z20" s="198">
        <v>2455.164</v>
      </c>
      <c r="AA20" s="60">
        <v>798.6</v>
      </c>
      <c r="AB20" s="60">
        <v>702.169</v>
      </c>
      <c r="AC20" s="60">
        <v>762.3</v>
      </c>
      <c r="AD20" s="60">
        <f>AE20-AC20-AB20-AA20</f>
        <v>628.0310000000003</v>
      </c>
      <c r="AE20" s="198">
        <v>2891.1</v>
      </c>
      <c r="AF20" s="60">
        <v>515.8</v>
      </c>
      <c r="AG20" s="60">
        <v>606.6</v>
      </c>
      <c r="AH20" s="60">
        <v>685.1</v>
      </c>
      <c r="AI20" s="60">
        <v>786.5</v>
      </c>
      <c r="AJ20" s="198">
        <v>2594</v>
      </c>
      <c r="AK20" s="60">
        <v>786.1</v>
      </c>
      <c r="AL20" s="60">
        <v>920.5</v>
      </c>
      <c r="AM20" s="60">
        <v>976.5</v>
      </c>
      <c r="AN20" s="60">
        <v>852</v>
      </c>
      <c r="AO20" s="198">
        <v>3535.1</v>
      </c>
      <c r="AP20" s="60">
        <v>632.6</v>
      </c>
      <c r="AQ20" s="60">
        <v>698.6</v>
      </c>
      <c r="AR20" s="220">
        <v>759.1</v>
      </c>
      <c r="AS20" s="60">
        <v>795.6</v>
      </c>
      <c r="AT20" s="198">
        <v>2885.9</v>
      </c>
      <c r="AU20" s="60">
        <v>701.878</v>
      </c>
      <c r="AV20" s="60">
        <v>870.443</v>
      </c>
      <c r="AW20" s="60">
        <v>960.7</v>
      </c>
    </row>
    <row r="21" spans="1:49" ht="12.75">
      <c r="A21" s="181" t="s">
        <v>6</v>
      </c>
      <c r="B21" s="60">
        <v>20.634</v>
      </c>
      <c r="C21" s="60">
        <v>2.609</v>
      </c>
      <c r="D21" s="60">
        <v>11.073</v>
      </c>
      <c r="E21" s="60">
        <v>37.833</v>
      </c>
      <c r="F21" s="13">
        <v>72.149</v>
      </c>
      <c r="G21" s="60">
        <v>28.512</v>
      </c>
      <c r="H21" s="60">
        <v>45.724</v>
      </c>
      <c r="I21" s="60">
        <v>33.346</v>
      </c>
      <c r="J21" s="60">
        <v>21.195</v>
      </c>
      <c r="K21" s="13">
        <v>128.777</v>
      </c>
      <c r="L21" s="60">
        <v>48.324</v>
      </c>
      <c r="M21" s="60">
        <v>23.209</v>
      </c>
      <c r="N21" s="60">
        <v>52.765</v>
      </c>
      <c r="O21" s="60">
        <v>54.223</v>
      </c>
      <c r="P21" s="13">
        <v>178.521</v>
      </c>
      <c r="Q21" s="60">
        <v>86.61</v>
      </c>
      <c r="R21" s="60">
        <v>72.667</v>
      </c>
      <c r="S21" s="60">
        <v>106.381</v>
      </c>
      <c r="T21" s="60">
        <v>91.672</v>
      </c>
      <c r="U21" s="13">
        <v>357.33</v>
      </c>
      <c r="V21" s="60">
        <v>119.307</v>
      </c>
      <c r="W21" s="60">
        <v>106.621</v>
      </c>
      <c r="X21" s="60">
        <v>96.362</v>
      </c>
      <c r="Y21" s="60">
        <v>105.646</v>
      </c>
      <c r="Z21" s="198">
        <v>427.936</v>
      </c>
      <c r="AA21" s="60">
        <v>187.02</v>
      </c>
      <c r="AB21" s="60">
        <v>134.9</v>
      </c>
      <c r="AC21" s="60">
        <v>127.1</v>
      </c>
      <c r="AD21" s="60">
        <f>AE21-AC21-AB21-AA21</f>
        <v>78.58000000000001</v>
      </c>
      <c r="AE21" s="198">
        <v>527.6</v>
      </c>
      <c r="AF21" s="60">
        <v>109.2</v>
      </c>
      <c r="AG21" s="60">
        <v>123.6</v>
      </c>
      <c r="AH21" s="60">
        <v>134.8</v>
      </c>
      <c r="AI21" s="60">
        <v>128.5</v>
      </c>
      <c r="AJ21" s="198">
        <v>496</v>
      </c>
      <c r="AK21" s="60">
        <v>101.6</v>
      </c>
      <c r="AL21" s="60">
        <v>123.2</v>
      </c>
      <c r="AM21" s="60">
        <v>75.2</v>
      </c>
      <c r="AN21" s="60">
        <v>51.3</v>
      </c>
      <c r="AO21" s="198">
        <v>351.3</v>
      </c>
      <c r="AP21" s="60">
        <v>107.6</v>
      </c>
      <c r="AQ21" s="60">
        <v>124</v>
      </c>
      <c r="AR21" s="60">
        <v>75.8</v>
      </c>
      <c r="AS21" s="60">
        <v>62.7</v>
      </c>
      <c r="AT21" s="198">
        <v>353.2</v>
      </c>
      <c r="AU21" s="60">
        <v>92.8</v>
      </c>
      <c r="AV21" s="60">
        <v>82.52799999999999</v>
      </c>
      <c r="AW21" s="60">
        <v>106.2</v>
      </c>
    </row>
    <row r="22" spans="1:49" ht="12.75">
      <c r="A22" s="182" t="s">
        <v>7</v>
      </c>
      <c r="B22" s="61">
        <v>3.049</v>
      </c>
      <c r="C22" s="61">
        <v>-13.835</v>
      </c>
      <c r="D22" s="61">
        <v>-7.169</v>
      </c>
      <c r="E22" s="61">
        <v>14.778</v>
      </c>
      <c r="F22" s="14">
        <v>-3.177</v>
      </c>
      <c r="G22" s="61">
        <v>12.186</v>
      </c>
      <c r="H22" s="61">
        <v>28.975</v>
      </c>
      <c r="I22" s="61">
        <v>16.821</v>
      </c>
      <c r="J22" s="61">
        <v>-0.813</v>
      </c>
      <c r="K22" s="14">
        <v>57.169</v>
      </c>
      <c r="L22" s="61">
        <v>28.147</v>
      </c>
      <c r="M22" s="61">
        <v>0.292</v>
      </c>
      <c r="N22" s="61">
        <v>28.629</v>
      </c>
      <c r="O22" s="61">
        <v>26.003</v>
      </c>
      <c r="P22" s="14">
        <v>83.071</v>
      </c>
      <c r="Q22" s="61">
        <v>61.821</v>
      </c>
      <c r="R22" s="61">
        <v>47.684</v>
      </c>
      <c r="S22" s="61">
        <v>81.643</v>
      </c>
      <c r="T22" s="61">
        <v>57.623</v>
      </c>
      <c r="U22" s="14">
        <v>248.771</v>
      </c>
      <c r="V22" s="61">
        <v>92.42</v>
      </c>
      <c r="W22" s="61">
        <v>77.425</v>
      </c>
      <c r="X22" s="61">
        <v>69.861</v>
      </c>
      <c r="Y22" s="61">
        <v>64.73</v>
      </c>
      <c r="Z22" s="199">
        <v>304.436</v>
      </c>
      <c r="AA22" s="61">
        <v>155.167</v>
      </c>
      <c r="AB22" s="61">
        <v>102.326</v>
      </c>
      <c r="AC22" s="61">
        <v>94.8</v>
      </c>
      <c r="AD22" s="61">
        <f>AE22-AC22-AB22-AA22</f>
        <v>42.507000000000005</v>
      </c>
      <c r="AE22" s="199">
        <v>394.8</v>
      </c>
      <c r="AF22" s="61">
        <v>75.1</v>
      </c>
      <c r="AG22" s="61">
        <v>91.5</v>
      </c>
      <c r="AH22" s="61">
        <v>96</v>
      </c>
      <c r="AI22" s="61">
        <v>92.9</v>
      </c>
      <c r="AJ22" s="199">
        <v>355.5</v>
      </c>
      <c r="AK22" s="61">
        <v>67.3</v>
      </c>
      <c r="AL22" s="61">
        <v>89.1</v>
      </c>
      <c r="AM22" s="61">
        <v>36.6</v>
      </c>
      <c r="AN22" s="61">
        <v>6.4</v>
      </c>
      <c r="AO22" s="199">
        <v>199.4</v>
      </c>
      <c r="AP22" s="61">
        <v>67.4</v>
      </c>
      <c r="AQ22" s="61">
        <v>78.8</v>
      </c>
      <c r="AR22" s="61">
        <v>36.4</v>
      </c>
      <c r="AS22" s="61">
        <v>21.5</v>
      </c>
      <c r="AT22" s="199">
        <v>187.1</v>
      </c>
      <c r="AU22" s="61">
        <v>50.1</v>
      </c>
      <c r="AV22" s="61">
        <v>40.294</v>
      </c>
      <c r="AW22" s="61">
        <v>65.3</v>
      </c>
    </row>
    <row r="23" spans="1:49" ht="12.75">
      <c r="A23" s="181" t="s">
        <v>8</v>
      </c>
      <c r="B23" s="60">
        <v>15.099</v>
      </c>
      <c r="C23" s="60">
        <v>-16.433</v>
      </c>
      <c r="D23" s="60">
        <v>7.123</v>
      </c>
      <c r="E23" s="60">
        <v>-1.047</v>
      </c>
      <c r="F23" s="13">
        <v>4.742</v>
      </c>
      <c r="G23" s="60">
        <v>1.642</v>
      </c>
      <c r="H23" s="60">
        <v>-1.791</v>
      </c>
      <c r="I23" s="60">
        <v>3.62</v>
      </c>
      <c r="J23" s="60">
        <v>-5.359</v>
      </c>
      <c r="K23" s="13">
        <v>-1.888</v>
      </c>
      <c r="L23" s="60">
        <v>9.042</v>
      </c>
      <c r="M23" s="60">
        <v>9.649</v>
      </c>
      <c r="N23" s="60">
        <v>-5.63</v>
      </c>
      <c r="O23" s="60">
        <v>3.014</v>
      </c>
      <c r="P23" s="13">
        <v>16.075</v>
      </c>
      <c r="Q23" s="60">
        <v>-4.187</v>
      </c>
      <c r="R23" s="60">
        <v>10.868</v>
      </c>
      <c r="S23" s="60">
        <v>-3.889</v>
      </c>
      <c r="T23" s="60">
        <v>-7.947</v>
      </c>
      <c r="U23" s="13">
        <v>-5.155</v>
      </c>
      <c r="V23" s="60">
        <v>8.963</v>
      </c>
      <c r="W23" s="60">
        <v>5.845</v>
      </c>
      <c r="X23" s="60">
        <v>7.994</v>
      </c>
      <c r="Y23" s="60">
        <v>9.356</v>
      </c>
      <c r="Z23" s="198">
        <v>32.158</v>
      </c>
      <c r="AA23" s="60">
        <v>26.514</v>
      </c>
      <c r="AB23" s="60">
        <v>13.209</v>
      </c>
      <c r="AC23" s="60">
        <v>-12.9</v>
      </c>
      <c r="AD23" s="60">
        <f>AE23-AC23-AB23-AA23</f>
        <v>10.776999999999997</v>
      </c>
      <c r="AE23" s="198">
        <v>37.6</v>
      </c>
      <c r="AF23" s="60">
        <v>-1.6</v>
      </c>
      <c r="AG23" s="60">
        <v>34.8</v>
      </c>
      <c r="AH23" s="60">
        <v>-4.9</v>
      </c>
      <c r="AI23" s="60">
        <v>-11.7</v>
      </c>
      <c r="AJ23" s="198">
        <v>16.6</v>
      </c>
      <c r="AK23" s="60">
        <v>-1.3</v>
      </c>
      <c r="AL23" s="60">
        <v>-37.5</v>
      </c>
      <c r="AM23" s="60">
        <v>41.7</v>
      </c>
      <c r="AN23" s="60">
        <v>13.1</v>
      </c>
      <c r="AO23" s="198">
        <v>16</v>
      </c>
      <c r="AP23" s="60">
        <v>147.1</v>
      </c>
      <c r="AQ23" s="60">
        <v>-103.6</v>
      </c>
      <c r="AR23" s="220">
        <v>-14.8</v>
      </c>
      <c r="AS23" s="60">
        <v>29.3</v>
      </c>
      <c r="AT23" s="198">
        <v>58.1</v>
      </c>
      <c r="AU23" s="60">
        <v>7.7</v>
      </c>
      <c r="AV23" s="60">
        <v>50.832</v>
      </c>
      <c r="AW23" s="60">
        <v>-19.9</v>
      </c>
    </row>
    <row r="24" spans="1:49" ht="12.75">
      <c r="A24" s="182" t="s">
        <v>442</v>
      </c>
      <c r="B24" s="61">
        <v>-12.122</v>
      </c>
      <c r="C24" s="61">
        <v>7.438</v>
      </c>
      <c r="D24" s="61">
        <v>-9.603</v>
      </c>
      <c r="E24" s="61">
        <v>15.528</v>
      </c>
      <c r="F24" s="14">
        <v>1.241</v>
      </c>
      <c r="G24" s="61">
        <v>10.199</v>
      </c>
      <c r="H24" s="61">
        <v>29.404</v>
      </c>
      <c r="I24" s="61">
        <v>15.608</v>
      </c>
      <c r="J24" s="61">
        <v>10.051</v>
      </c>
      <c r="K24" s="14">
        <v>65.262</v>
      </c>
      <c r="L24" s="61">
        <v>22.679</v>
      </c>
      <c r="M24" s="61">
        <v>-10.919</v>
      </c>
      <c r="N24" s="61">
        <v>30.778</v>
      </c>
      <c r="O24" s="61">
        <v>57.443</v>
      </c>
      <c r="P24" s="14">
        <v>99.981</v>
      </c>
      <c r="Q24" s="61">
        <v>51.747</v>
      </c>
      <c r="R24" s="61">
        <v>29.218</v>
      </c>
      <c r="S24" s="61">
        <v>74.062</v>
      </c>
      <c r="T24" s="61">
        <v>53.543</v>
      </c>
      <c r="U24" s="14">
        <v>208.57</v>
      </c>
      <c r="V24" s="61">
        <v>71.887</v>
      </c>
      <c r="W24" s="61">
        <v>64.25</v>
      </c>
      <c r="X24" s="61">
        <v>56.44</v>
      </c>
      <c r="Y24" s="61">
        <v>52.342</v>
      </c>
      <c r="Z24" s="199">
        <v>244.919</v>
      </c>
      <c r="AA24" s="61">
        <v>122.3</v>
      </c>
      <c r="AB24" s="61">
        <v>89.6</v>
      </c>
      <c r="AC24" s="61">
        <v>95</v>
      </c>
      <c r="AD24" s="61">
        <f>AE24-AC24-AB24-AA24</f>
        <v>22.60000000000001</v>
      </c>
      <c r="AE24" s="199">
        <v>329.5</v>
      </c>
      <c r="AF24" s="61">
        <v>59.5</v>
      </c>
      <c r="AG24" s="61">
        <v>26.9</v>
      </c>
      <c r="AH24" s="61">
        <v>73.4</v>
      </c>
      <c r="AI24" s="61">
        <v>98</v>
      </c>
      <c r="AJ24" s="199">
        <v>257.8</v>
      </c>
      <c r="AK24" s="61">
        <v>65</v>
      </c>
      <c r="AL24" s="61">
        <v>114.7</v>
      </c>
      <c r="AM24" s="61">
        <v>-4.9</v>
      </c>
      <c r="AN24" s="61">
        <v>-33.3</v>
      </c>
      <c r="AO24" s="199">
        <v>141.5</v>
      </c>
      <c r="AP24" s="61">
        <v>-114.8</v>
      </c>
      <c r="AQ24" s="61">
        <v>178.5</v>
      </c>
      <c r="AR24" s="61">
        <v>11</v>
      </c>
      <c r="AS24" s="61">
        <v>-0.3</v>
      </c>
      <c r="AT24" s="199">
        <v>51</v>
      </c>
      <c r="AU24" s="61">
        <v>27.9</v>
      </c>
      <c r="AV24" s="61">
        <v>-33.885</v>
      </c>
      <c r="AW24" s="61">
        <v>78.7</v>
      </c>
    </row>
    <row r="25" ht="12.75"/>
    <row r="26" ht="12.75"/>
  </sheetData>
  <printOptions/>
  <pageMargins left="0.75" right="0.75" top="1" bottom="1" header="0.5" footer="0.5"/>
  <pageSetup fitToWidth="2" horizontalDpi="300" verticalDpi="300" orientation="landscape" pageOrder="overThenDown" paperSize="9" r:id="rId1"/>
</worksheet>
</file>

<file path=xl/worksheets/sheet20.xml><?xml version="1.0" encoding="utf-8"?>
<worksheet xmlns="http://schemas.openxmlformats.org/spreadsheetml/2006/main" xmlns:r="http://schemas.openxmlformats.org/officeDocument/2006/relationships">
  <sheetPr>
    <tabColor indexed="47"/>
    <pageSetUpPr fitToPage="1"/>
  </sheetPr>
  <dimension ref="A1:AW32"/>
  <sheetViews>
    <sheetView workbookViewId="0" topLeftCell="A1">
      <pane xSplit="1" ySplit="3" topLeftCell="AS4" activePane="bottomRight" state="frozen"/>
      <selection pane="topLeft" activeCell="V51" sqref="V51"/>
      <selection pane="topRight" activeCell="V51" sqref="V51"/>
      <selection pane="bottomLeft" activeCell="V51" sqref="V51"/>
      <selection pane="bottomRight" activeCell="AW26" sqref="AW26"/>
    </sheetView>
  </sheetViews>
  <sheetFormatPr defaultColWidth="9.140625" defaultRowHeight="12.75" zeroHeight="1" outlineLevelCol="1"/>
  <cols>
    <col min="1" max="1" width="45.28125" style="138" customWidth="1"/>
    <col min="2" max="21" width="12.00390625" style="138" hidden="1" customWidth="1" outlineLevel="1"/>
    <col min="22" max="22" width="12.00390625" style="138" customWidth="1" collapsed="1"/>
    <col min="23" max="49" width="12.00390625" style="138" customWidth="1"/>
    <col min="50" max="51" width="9.140625" style="138" customWidth="1"/>
    <col min="52" max="16384" width="0" style="138" hidden="1" customWidth="1"/>
  </cols>
  <sheetData>
    <row r="1" ht="12.75">
      <c r="A1" s="151" t="s">
        <v>208</v>
      </c>
    </row>
    <row r="2" ht="12.75"/>
    <row r="3" spans="1:49" ht="12.75" customHeight="1">
      <c r="A3" s="152"/>
      <c r="B3" s="137" t="s">
        <v>0</v>
      </c>
      <c r="C3" s="137" t="s">
        <v>1</v>
      </c>
      <c r="D3" s="137" t="s">
        <v>2</v>
      </c>
      <c r="E3" s="137" t="s">
        <v>3</v>
      </c>
      <c r="F3" s="137" t="s">
        <v>4</v>
      </c>
      <c r="G3" s="137" t="s">
        <v>10</v>
      </c>
      <c r="H3" s="137" t="s">
        <v>11</v>
      </c>
      <c r="I3" s="137" t="s">
        <v>12</v>
      </c>
      <c r="J3" s="137" t="s">
        <v>13</v>
      </c>
      <c r="K3" s="137" t="s">
        <v>14</v>
      </c>
      <c r="L3" s="137" t="s">
        <v>15</v>
      </c>
      <c r="M3" s="137" t="s">
        <v>16</v>
      </c>
      <c r="N3" s="137" t="s">
        <v>17</v>
      </c>
      <c r="O3" s="137" t="s">
        <v>18</v>
      </c>
      <c r="P3" s="137" t="s">
        <v>19</v>
      </c>
      <c r="Q3" s="137" t="s">
        <v>20</v>
      </c>
      <c r="R3" s="137" t="s">
        <v>21</v>
      </c>
      <c r="S3" s="137" t="s">
        <v>22</v>
      </c>
      <c r="T3" s="137" t="s">
        <v>23</v>
      </c>
      <c r="U3" s="137" t="s">
        <v>24</v>
      </c>
      <c r="V3" s="137" t="s">
        <v>25</v>
      </c>
      <c r="W3" s="137" t="s">
        <v>26</v>
      </c>
      <c r="X3" s="137" t="s">
        <v>27</v>
      </c>
      <c r="Y3" s="137" t="s">
        <v>28</v>
      </c>
      <c r="Z3" s="137" t="s">
        <v>29</v>
      </c>
      <c r="AA3" s="137" t="s">
        <v>30</v>
      </c>
      <c r="AB3" s="137" t="s">
        <v>31</v>
      </c>
      <c r="AC3" s="137" t="s">
        <v>32</v>
      </c>
      <c r="AD3" s="137" t="s">
        <v>275</v>
      </c>
      <c r="AE3" s="137" t="s">
        <v>276</v>
      </c>
      <c r="AF3" s="137" t="s">
        <v>278</v>
      </c>
      <c r="AG3" s="137" t="s">
        <v>280</v>
      </c>
      <c r="AH3" s="137" t="s">
        <v>287</v>
      </c>
      <c r="AI3" s="137" t="s">
        <v>289</v>
      </c>
      <c r="AJ3" s="137" t="s">
        <v>290</v>
      </c>
      <c r="AK3" s="137" t="s">
        <v>299</v>
      </c>
      <c r="AL3" s="137" t="s">
        <v>300</v>
      </c>
      <c r="AM3" s="137" t="s">
        <v>301</v>
      </c>
      <c r="AN3" s="137" t="s">
        <v>302</v>
      </c>
      <c r="AO3" s="137" t="s">
        <v>303</v>
      </c>
      <c r="AP3" s="137" t="s">
        <v>341</v>
      </c>
      <c r="AQ3" s="137" t="s">
        <v>342</v>
      </c>
      <c r="AR3" s="137" t="s">
        <v>343</v>
      </c>
      <c r="AS3" s="137" t="s">
        <v>344</v>
      </c>
      <c r="AT3" s="137" t="s">
        <v>345</v>
      </c>
      <c r="AU3" s="137" t="s">
        <v>491</v>
      </c>
      <c r="AV3" s="137" t="s">
        <v>494</v>
      </c>
      <c r="AW3" s="137" t="s">
        <v>496</v>
      </c>
    </row>
    <row r="4" spans="1:49" ht="12.75" customHeight="1">
      <c r="A4" s="153"/>
      <c r="B4" s="141"/>
      <c r="C4" s="141"/>
      <c r="D4" s="141"/>
      <c r="E4" s="141"/>
      <c r="F4" s="141"/>
      <c r="G4" s="141"/>
      <c r="H4" s="141"/>
      <c r="I4" s="141"/>
      <c r="J4" s="141"/>
      <c r="K4" s="141"/>
      <c r="L4" s="141"/>
      <c r="M4" s="141"/>
      <c r="N4" s="141"/>
      <c r="O4" s="141"/>
      <c r="P4" s="141"/>
      <c r="Q4" s="141"/>
      <c r="R4" s="141"/>
      <c r="S4" s="141"/>
      <c r="T4" s="141"/>
      <c r="U4" s="141"/>
      <c r="V4" s="141"/>
      <c r="W4" s="141"/>
      <c r="X4" s="141"/>
      <c r="Y4" s="141"/>
      <c r="Z4" s="141"/>
      <c r="AA4" s="141"/>
      <c r="AB4" s="141"/>
      <c r="AC4" s="141"/>
      <c r="AD4" s="141"/>
      <c r="AE4" s="141"/>
      <c r="AF4" s="141"/>
      <c r="AG4" s="141"/>
      <c r="AH4" s="141"/>
      <c r="AI4" s="141"/>
      <c r="AJ4" s="141"/>
      <c r="AK4" s="141"/>
      <c r="AL4" s="141"/>
      <c r="AM4" s="141"/>
      <c r="AN4" s="141"/>
      <c r="AO4" s="141"/>
      <c r="AP4" s="141"/>
      <c r="AQ4" s="141"/>
      <c r="AR4" s="141"/>
      <c r="AS4" s="141"/>
      <c r="AT4" s="141"/>
      <c r="AU4" s="141"/>
      <c r="AV4" s="141"/>
      <c r="AW4" s="141"/>
    </row>
    <row r="5" spans="1:49" ht="12.75" customHeight="1">
      <c r="A5" s="154" t="s">
        <v>209</v>
      </c>
      <c r="B5" s="143">
        <v>25.8</v>
      </c>
      <c r="C5" s="143">
        <v>27.3</v>
      </c>
      <c r="D5" s="143">
        <v>25.3</v>
      </c>
      <c r="E5" s="143">
        <v>19.4</v>
      </c>
      <c r="F5" s="144">
        <v>24.45</v>
      </c>
      <c r="G5" s="143">
        <v>21.1</v>
      </c>
      <c r="H5" s="143">
        <v>25</v>
      </c>
      <c r="I5" s="143">
        <v>27</v>
      </c>
      <c r="J5" s="143">
        <v>26.8</v>
      </c>
      <c r="K5" s="144">
        <v>24.975</v>
      </c>
      <c r="L5" s="143">
        <v>31.5</v>
      </c>
      <c r="M5" s="143">
        <v>26</v>
      </c>
      <c r="N5" s="143">
        <v>28.4</v>
      </c>
      <c r="O5" s="143">
        <v>29.4</v>
      </c>
      <c r="P5" s="144">
        <v>28.825</v>
      </c>
      <c r="Q5" s="143">
        <v>32</v>
      </c>
      <c r="R5" s="143">
        <v>35.4</v>
      </c>
      <c r="S5" s="143">
        <v>41.5</v>
      </c>
      <c r="T5" s="143">
        <v>44</v>
      </c>
      <c r="U5" s="144">
        <v>38.3</v>
      </c>
      <c r="V5" s="143">
        <v>47.5</v>
      </c>
      <c r="W5" s="143">
        <v>51.6</v>
      </c>
      <c r="X5" s="143">
        <v>61.5</v>
      </c>
      <c r="Y5" s="143">
        <v>56.9</v>
      </c>
      <c r="Z5" s="144">
        <v>54.5</v>
      </c>
      <c r="AA5" s="143">
        <v>61.8</v>
      </c>
      <c r="AB5" s="143">
        <v>69.6</v>
      </c>
      <c r="AC5" s="143">
        <v>69.5</v>
      </c>
      <c r="AD5" s="143">
        <v>59.6</v>
      </c>
      <c r="AE5" s="144">
        <v>65.1</v>
      </c>
      <c r="AF5" s="143">
        <v>57.8</v>
      </c>
      <c r="AG5" s="143">
        <v>68.8</v>
      </c>
      <c r="AH5" s="143">
        <v>74.9</v>
      </c>
      <c r="AI5" s="143">
        <v>88.5</v>
      </c>
      <c r="AJ5" s="144">
        <v>72.4</v>
      </c>
      <c r="AK5" s="143">
        <v>96.9</v>
      </c>
      <c r="AL5" s="143">
        <v>121.2</v>
      </c>
      <c r="AM5" s="143">
        <v>114.8</v>
      </c>
      <c r="AN5" s="143">
        <v>54.9</v>
      </c>
      <c r="AO5" s="144">
        <v>97.3</v>
      </c>
      <c r="AP5" s="143">
        <v>44.4</v>
      </c>
      <c r="AQ5" s="143">
        <v>58.8</v>
      </c>
      <c r="AR5" s="143">
        <v>68.3</v>
      </c>
      <c r="AS5" s="143">
        <v>74.5</v>
      </c>
      <c r="AT5" s="144">
        <v>61.7</v>
      </c>
      <c r="AU5" s="143">
        <v>76.4</v>
      </c>
      <c r="AV5" s="143">
        <v>78.2</v>
      </c>
      <c r="AW5" s="143">
        <v>76.9</v>
      </c>
    </row>
    <row r="6" spans="1:49" ht="12.75" customHeight="1">
      <c r="A6" s="154" t="s">
        <v>210</v>
      </c>
      <c r="B6" s="143">
        <v>23.7</v>
      </c>
      <c r="C6" s="143">
        <v>25.4</v>
      </c>
      <c r="D6" s="143">
        <v>24.1</v>
      </c>
      <c r="E6" s="143">
        <v>18.8</v>
      </c>
      <c r="F6" s="144">
        <v>23</v>
      </c>
      <c r="G6" s="143">
        <v>19.8</v>
      </c>
      <c r="H6" s="143">
        <v>23.6</v>
      </c>
      <c r="I6" s="143">
        <v>25.8</v>
      </c>
      <c r="J6" s="143">
        <v>25.5</v>
      </c>
      <c r="K6" s="144">
        <v>23.675</v>
      </c>
      <c r="L6" s="143">
        <v>29.3</v>
      </c>
      <c r="M6" s="143">
        <v>23.9</v>
      </c>
      <c r="N6" s="143">
        <v>27.1</v>
      </c>
      <c r="O6" s="143">
        <v>28</v>
      </c>
      <c r="P6" s="144">
        <v>27.075</v>
      </c>
      <c r="Q6" s="143">
        <v>28.9</v>
      </c>
      <c r="R6" s="143">
        <v>32.5</v>
      </c>
      <c r="S6" s="143">
        <v>37.4</v>
      </c>
      <c r="T6" s="143">
        <v>38.9</v>
      </c>
      <c r="U6" s="144">
        <v>34.5</v>
      </c>
      <c r="V6" s="143">
        <v>43.1</v>
      </c>
      <c r="W6" s="143">
        <v>48.4</v>
      </c>
      <c r="X6" s="143">
        <v>57.3</v>
      </c>
      <c r="Y6" s="143">
        <v>54.1</v>
      </c>
      <c r="Z6" s="144">
        <v>50.9</v>
      </c>
      <c r="AA6" s="143">
        <v>58.3</v>
      </c>
      <c r="AB6" s="143">
        <v>64.9</v>
      </c>
      <c r="AC6" s="143">
        <v>65.7</v>
      </c>
      <c r="AD6" s="143">
        <v>56.5</v>
      </c>
      <c r="AE6" s="144">
        <v>61.4</v>
      </c>
      <c r="AF6" s="143">
        <v>58.3</v>
      </c>
      <c r="AG6" s="143">
        <v>65.3</v>
      </c>
      <c r="AH6" s="143">
        <v>72.3</v>
      </c>
      <c r="AI6" s="143">
        <v>85.9</v>
      </c>
      <c r="AJ6" s="144">
        <v>69.4</v>
      </c>
      <c r="AK6" s="143">
        <v>93.2</v>
      </c>
      <c r="AL6" s="143">
        <v>117.4</v>
      </c>
      <c r="AM6" s="143">
        <v>113.3</v>
      </c>
      <c r="AN6" s="143">
        <v>54.1</v>
      </c>
      <c r="AO6" s="144">
        <v>94.8</v>
      </c>
      <c r="AP6" s="143">
        <v>43.7</v>
      </c>
      <c r="AQ6" s="143">
        <v>58.1</v>
      </c>
      <c r="AR6" s="143">
        <v>68.2</v>
      </c>
      <c r="AS6" s="143">
        <v>74.3</v>
      </c>
      <c r="AT6" s="144">
        <v>61.2</v>
      </c>
      <c r="AU6" s="143">
        <v>75.4</v>
      </c>
      <c r="AV6" s="143">
        <v>76.9</v>
      </c>
      <c r="AW6" s="143">
        <v>75.5</v>
      </c>
    </row>
    <row r="7" spans="1:49" ht="12.75" customHeight="1">
      <c r="A7" s="154" t="s">
        <v>241</v>
      </c>
      <c r="B7" s="143">
        <v>265.6</v>
      </c>
      <c r="C7" s="143">
        <v>309.1</v>
      </c>
      <c r="D7" s="143">
        <v>247.8</v>
      </c>
      <c r="E7" s="143">
        <v>177.6</v>
      </c>
      <c r="F7" s="144">
        <v>250.025</v>
      </c>
      <c r="G7" s="143">
        <v>192.5</v>
      </c>
      <c r="H7" s="143">
        <v>250.8</v>
      </c>
      <c r="I7" s="143">
        <v>267.9</v>
      </c>
      <c r="J7" s="143">
        <v>258.9</v>
      </c>
      <c r="K7" s="144">
        <v>242.525</v>
      </c>
      <c r="L7" s="143">
        <v>313.1</v>
      </c>
      <c r="M7" s="143">
        <v>282.2</v>
      </c>
      <c r="N7" s="143">
        <v>303.5</v>
      </c>
      <c r="O7" s="143">
        <v>284.6</v>
      </c>
      <c r="P7" s="144">
        <v>295.85</v>
      </c>
      <c r="Q7" s="143">
        <v>334.3</v>
      </c>
      <c r="R7" s="143">
        <v>409.5</v>
      </c>
      <c r="S7" s="143">
        <v>435.9</v>
      </c>
      <c r="T7" s="143">
        <v>421.8</v>
      </c>
      <c r="U7" s="144">
        <v>400.375</v>
      </c>
      <c r="V7" s="143">
        <v>435.9</v>
      </c>
      <c r="W7" s="143">
        <v>509.4</v>
      </c>
      <c r="X7" s="143">
        <v>642.6</v>
      </c>
      <c r="Y7" s="143">
        <v>539.8</v>
      </c>
      <c r="Z7" s="144">
        <v>534.1</v>
      </c>
      <c r="AA7" s="143">
        <v>563.9</v>
      </c>
      <c r="AB7" s="143">
        <v>709</v>
      </c>
      <c r="AC7" s="143">
        <v>677.6</v>
      </c>
      <c r="AD7" s="143">
        <v>528.1</v>
      </c>
      <c r="AE7" s="144">
        <v>619.3</v>
      </c>
      <c r="AF7" s="143">
        <v>553.4</v>
      </c>
      <c r="AG7" s="143">
        <v>740.7</v>
      </c>
      <c r="AH7" s="143">
        <v>709.6</v>
      </c>
      <c r="AI7" s="143">
        <v>784.7</v>
      </c>
      <c r="AJ7" s="144">
        <v>696</v>
      </c>
      <c r="AK7" s="143">
        <v>839.5</v>
      </c>
      <c r="AL7" s="143">
        <v>1051.8</v>
      </c>
      <c r="AM7" s="143">
        <v>993.7</v>
      </c>
      <c r="AN7" s="143">
        <v>458.9</v>
      </c>
      <c r="AO7" s="144">
        <v>836.8</v>
      </c>
      <c r="AP7" s="143">
        <v>409.6</v>
      </c>
      <c r="AQ7" s="143">
        <v>583.6</v>
      </c>
      <c r="AR7" s="143">
        <v>643.9</v>
      </c>
      <c r="AS7" s="143">
        <v>674.3</v>
      </c>
      <c r="AT7" s="144">
        <v>579</v>
      </c>
      <c r="AU7" s="143">
        <v>726.3</v>
      </c>
      <c r="AV7" s="143">
        <v>732.8</v>
      </c>
      <c r="AW7" s="143">
        <v>694.4</v>
      </c>
    </row>
    <row r="8" spans="1:49" ht="12.75" customHeight="1">
      <c r="A8" s="154" t="s">
        <v>242</v>
      </c>
      <c r="B8" s="143">
        <v>239.2</v>
      </c>
      <c r="C8" s="143">
        <v>247.2</v>
      </c>
      <c r="D8" s="143">
        <v>238.7</v>
      </c>
      <c r="E8" s="143">
        <v>203.5</v>
      </c>
      <c r="F8" s="144">
        <v>232.15</v>
      </c>
      <c r="G8" s="143">
        <v>190.4</v>
      </c>
      <c r="H8" s="143">
        <v>216.1</v>
      </c>
      <c r="I8" s="143">
        <v>233.1</v>
      </c>
      <c r="J8" s="143">
        <v>254.8</v>
      </c>
      <c r="K8" s="144">
        <v>223.6</v>
      </c>
      <c r="L8" s="143">
        <v>310.1</v>
      </c>
      <c r="M8" s="143">
        <v>247.9</v>
      </c>
      <c r="N8" s="143">
        <v>248.5</v>
      </c>
      <c r="O8" s="143">
        <v>284.1</v>
      </c>
      <c r="P8" s="144">
        <v>272.65</v>
      </c>
      <c r="Q8" s="143">
        <v>300.8</v>
      </c>
      <c r="R8" s="143">
        <v>338.2</v>
      </c>
      <c r="S8" s="143">
        <v>414.6</v>
      </c>
      <c r="T8" s="143">
        <v>488.3</v>
      </c>
      <c r="U8" s="144">
        <v>385.475</v>
      </c>
      <c r="V8" s="143">
        <v>463.7</v>
      </c>
      <c r="W8" s="143">
        <v>528.5</v>
      </c>
      <c r="X8" s="143">
        <v>604.4</v>
      </c>
      <c r="Y8" s="143">
        <v>564.1</v>
      </c>
      <c r="Z8" s="144">
        <v>542</v>
      </c>
      <c r="AA8" s="143">
        <v>566.9</v>
      </c>
      <c r="AB8" s="143">
        <v>651.8</v>
      </c>
      <c r="AC8" s="143">
        <v>644.3</v>
      </c>
      <c r="AD8" s="143">
        <v>570.3</v>
      </c>
      <c r="AE8" s="144">
        <v>608.4</v>
      </c>
      <c r="AF8" s="143">
        <v>545.7</v>
      </c>
      <c r="AG8" s="143">
        <v>631.1</v>
      </c>
      <c r="AH8" s="143">
        <v>681.5</v>
      </c>
      <c r="AI8" s="143">
        <v>827.2</v>
      </c>
      <c r="AJ8" s="144">
        <v>670.6</v>
      </c>
      <c r="AK8" s="143">
        <v>903.3</v>
      </c>
      <c r="AL8" s="143">
        <v>1191</v>
      </c>
      <c r="AM8" s="143">
        <v>1085.1</v>
      </c>
      <c r="AN8" s="143">
        <v>612</v>
      </c>
      <c r="AO8" s="144">
        <v>948.1</v>
      </c>
      <c r="AP8" s="143">
        <v>437.2</v>
      </c>
      <c r="AQ8" s="143">
        <v>503.8</v>
      </c>
      <c r="AR8" s="143">
        <v>571.4</v>
      </c>
      <c r="AS8" s="143">
        <v>622.5</v>
      </c>
      <c r="AT8" s="144">
        <v>534.8</v>
      </c>
      <c r="AU8" s="143">
        <v>644</v>
      </c>
      <c r="AV8" s="143">
        <v>684.4</v>
      </c>
      <c r="AW8" s="143">
        <v>667.9</v>
      </c>
    </row>
    <row r="9" spans="1:49" ht="12.75" customHeight="1">
      <c r="A9" s="154" t="s">
        <v>243</v>
      </c>
      <c r="B9" s="143">
        <v>223.9</v>
      </c>
      <c r="C9" s="143">
        <v>233.2</v>
      </c>
      <c r="D9" s="143">
        <v>190.5</v>
      </c>
      <c r="E9" s="143">
        <v>144.8</v>
      </c>
      <c r="F9" s="144">
        <v>198.1</v>
      </c>
      <c r="G9" s="143">
        <v>176</v>
      </c>
      <c r="H9" s="143">
        <v>202.1</v>
      </c>
      <c r="I9" s="143">
        <v>223.3</v>
      </c>
      <c r="J9" s="143">
        <v>225.5</v>
      </c>
      <c r="K9" s="144">
        <v>206.725</v>
      </c>
      <c r="L9" s="143">
        <v>294.1</v>
      </c>
      <c r="M9" s="143">
        <v>208.1</v>
      </c>
      <c r="N9" s="143">
        <v>239.5</v>
      </c>
      <c r="O9" s="143">
        <v>267.4</v>
      </c>
      <c r="P9" s="144">
        <v>252.275</v>
      </c>
      <c r="Q9" s="143">
        <v>293.3</v>
      </c>
      <c r="R9" s="143">
        <v>331.5</v>
      </c>
      <c r="S9" s="143">
        <v>385.2</v>
      </c>
      <c r="T9" s="143">
        <v>397.4</v>
      </c>
      <c r="U9" s="144">
        <v>351.85</v>
      </c>
      <c r="V9" s="143">
        <v>400</v>
      </c>
      <c r="W9" s="143">
        <v>416.5</v>
      </c>
      <c r="X9" s="143">
        <v>498.6</v>
      </c>
      <c r="Y9" s="143">
        <v>475.8</v>
      </c>
      <c r="Z9" s="144">
        <v>448.9</v>
      </c>
      <c r="AA9" s="143">
        <v>505</v>
      </c>
      <c r="AB9" s="143">
        <v>577.1</v>
      </c>
      <c r="AC9" s="143">
        <v>568</v>
      </c>
      <c r="AD9" s="143">
        <v>498.4</v>
      </c>
      <c r="AE9" s="144">
        <v>536.9</v>
      </c>
      <c r="AF9" s="143">
        <v>523.2</v>
      </c>
      <c r="AG9" s="143">
        <v>636.4</v>
      </c>
      <c r="AH9" s="143">
        <v>653.6</v>
      </c>
      <c r="AI9" s="143">
        <v>770.8</v>
      </c>
      <c r="AJ9" s="144">
        <v>645.1</v>
      </c>
      <c r="AK9" s="143">
        <v>537.2</v>
      </c>
      <c r="AL9" s="143">
        <v>955.9</v>
      </c>
      <c r="AM9" s="143">
        <v>926.7</v>
      </c>
      <c r="AN9" s="143">
        <v>334.6</v>
      </c>
      <c r="AO9" s="144">
        <v>759.4</v>
      </c>
      <c r="AP9" s="143">
        <v>361.8</v>
      </c>
      <c r="AQ9" s="143">
        <v>472.4</v>
      </c>
      <c r="AR9" s="143">
        <v>580.4</v>
      </c>
      <c r="AS9" s="143">
        <v>639.8</v>
      </c>
      <c r="AT9" s="144">
        <v>515.2</v>
      </c>
      <c r="AU9" s="143">
        <v>683.8</v>
      </c>
      <c r="AV9" s="143">
        <v>670.4</v>
      </c>
      <c r="AW9" s="143">
        <v>634.8</v>
      </c>
    </row>
    <row r="10" spans="1:49" ht="12.75" customHeight="1">
      <c r="A10" s="155" t="s">
        <v>265</v>
      </c>
      <c r="B10" s="143">
        <v>70.5</v>
      </c>
      <c r="C10" s="143">
        <v>102.7</v>
      </c>
      <c r="D10" s="143">
        <v>56.8</v>
      </c>
      <c r="E10" s="143">
        <v>31.2</v>
      </c>
      <c r="F10" s="144">
        <v>65.3</v>
      </c>
      <c r="G10" s="143">
        <v>32.9</v>
      </c>
      <c r="H10" s="143">
        <v>61.7</v>
      </c>
      <c r="I10" s="143">
        <v>64.4</v>
      </c>
      <c r="J10" s="143">
        <v>56.7</v>
      </c>
      <c r="K10" s="144">
        <v>53.925</v>
      </c>
      <c r="L10" s="143">
        <v>74.7</v>
      </c>
      <c r="M10" s="143">
        <v>85.3</v>
      </c>
      <c r="N10" s="143">
        <v>88.6</v>
      </c>
      <c r="O10" s="143">
        <v>63.9</v>
      </c>
      <c r="P10" s="144">
        <v>78.125</v>
      </c>
      <c r="Q10" s="143">
        <v>92.5</v>
      </c>
      <c r="R10" s="143">
        <v>142</v>
      </c>
      <c r="S10" s="143">
        <v>121.7</v>
      </c>
      <c r="T10" s="143">
        <v>88.9</v>
      </c>
      <c r="U10" s="144">
        <v>111.275</v>
      </c>
      <c r="V10" s="143">
        <v>76.5</v>
      </c>
      <c r="W10" s="143">
        <v>119.2</v>
      </c>
      <c r="X10" s="143">
        <v>177.1</v>
      </c>
      <c r="Y10" s="143">
        <v>109.4</v>
      </c>
      <c r="Z10" s="144">
        <v>121.7</v>
      </c>
      <c r="AA10" s="143">
        <v>96.7</v>
      </c>
      <c r="AB10" s="143">
        <v>182.3</v>
      </c>
      <c r="AC10" s="143">
        <v>151.9</v>
      </c>
      <c r="AD10" s="143">
        <v>76.6</v>
      </c>
      <c r="AE10" s="144">
        <v>126.9</v>
      </c>
      <c r="AF10" s="143">
        <v>116.5</v>
      </c>
      <c r="AG10" s="143">
        <v>219.7</v>
      </c>
      <c r="AH10" s="143">
        <v>143.4</v>
      </c>
      <c r="AI10" s="143">
        <v>115.6</v>
      </c>
      <c r="AJ10" s="144">
        <v>148.3</v>
      </c>
      <c r="AK10" s="143">
        <v>107.6</v>
      </c>
      <c r="AL10" s="143">
        <v>133.6</v>
      </c>
      <c r="AM10" s="143">
        <v>125.4</v>
      </c>
      <c r="AN10" s="143">
        <v>43.5</v>
      </c>
      <c r="AO10" s="144">
        <v>101.1</v>
      </c>
      <c r="AP10" s="143">
        <v>73.7</v>
      </c>
      <c r="AQ10" s="143">
        <v>138.9</v>
      </c>
      <c r="AR10" s="143">
        <v>127.4</v>
      </c>
      <c r="AS10" s="143">
        <v>110.8</v>
      </c>
      <c r="AT10" s="144">
        <v>112.5</v>
      </c>
      <c r="AU10" s="143">
        <v>148.6</v>
      </c>
      <c r="AV10" s="143">
        <v>140.9</v>
      </c>
      <c r="AW10" s="143">
        <v>112.9</v>
      </c>
    </row>
    <row r="11" spans="1:49" ht="12.75" customHeight="1">
      <c r="A11" s="155" t="s">
        <v>266</v>
      </c>
      <c r="B11" s="143">
        <v>44.1</v>
      </c>
      <c r="C11" s="143">
        <v>40.8</v>
      </c>
      <c r="D11" s="143">
        <v>47.7</v>
      </c>
      <c r="E11" s="143">
        <v>57.1</v>
      </c>
      <c r="F11" s="144">
        <v>47.425</v>
      </c>
      <c r="G11" s="143">
        <v>30.8</v>
      </c>
      <c r="H11" s="143">
        <v>27.1</v>
      </c>
      <c r="I11" s="143">
        <v>29.6</v>
      </c>
      <c r="J11" s="143">
        <v>52.5</v>
      </c>
      <c r="K11" s="144">
        <v>35</v>
      </c>
      <c r="L11" s="143">
        <v>71.7</v>
      </c>
      <c r="M11" s="143">
        <v>51</v>
      </c>
      <c r="N11" s="143">
        <v>33.6</v>
      </c>
      <c r="O11" s="143">
        <v>61.6</v>
      </c>
      <c r="P11" s="144">
        <v>54.475</v>
      </c>
      <c r="Q11" s="143">
        <v>59.1</v>
      </c>
      <c r="R11" s="143">
        <v>70.7</v>
      </c>
      <c r="S11" s="143">
        <v>100.4</v>
      </c>
      <c r="T11" s="143">
        <v>155.4</v>
      </c>
      <c r="U11" s="144">
        <v>96.4</v>
      </c>
      <c r="V11" s="143">
        <v>104.4</v>
      </c>
      <c r="W11" s="143">
        <v>138.2</v>
      </c>
      <c r="X11" s="143">
        <v>138.9</v>
      </c>
      <c r="Y11" s="143">
        <v>133.7</v>
      </c>
      <c r="Z11" s="144">
        <v>129.6</v>
      </c>
      <c r="AA11" s="143">
        <v>99.7</v>
      </c>
      <c r="AB11" s="143">
        <v>125.1</v>
      </c>
      <c r="AC11" s="143">
        <v>118.6</v>
      </c>
      <c r="AD11" s="143">
        <v>118.9</v>
      </c>
      <c r="AE11" s="144">
        <v>115.6</v>
      </c>
      <c r="AF11" s="143">
        <v>108.8</v>
      </c>
      <c r="AG11" s="143">
        <v>110.5</v>
      </c>
      <c r="AH11" s="143">
        <v>116.2</v>
      </c>
      <c r="AI11" s="143">
        <v>158.1</v>
      </c>
      <c r="AJ11" s="144">
        <v>122.9</v>
      </c>
      <c r="AK11" s="143">
        <v>172.4</v>
      </c>
      <c r="AL11" s="143">
        <v>272.8</v>
      </c>
      <c r="AM11" s="143">
        <v>216.8</v>
      </c>
      <c r="AN11" s="143">
        <v>196.6</v>
      </c>
      <c r="AO11" s="144">
        <v>212.4</v>
      </c>
      <c r="AP11" s="143">
        <v>101.3</v>
      </c>
      <c r="AQ11" s="143">
        <v>59</v>
      </c>
      <c r="AR11" s="143">
        <v>54.9</v>
      </c>
      <c r="AS11" s="143">
        <v>59.1</v>
      </c>
      <c r="AT11" s="144">
        <v>68.3</v>
      </c>
      <c r="AU11" s="143">
        <v>66.3</v>
      </c>
      <c r="AV11" s="143">
        <v>92.6</v>
      </c>
      <c r="AW11" s="143">
        <v>86.5</v>
      </c>
    </row>
    <row r="12" spans="1:49" ht="12.75" customHeight="1">
      <c r="A12" s="155" t="s">
        <v>267</v>
      </c>
      <c r="B12" s="143">
        <v>28.8</v>
      </c>
      <c r="C12" s="143">
        <v>26.8</v>
      </c>
      <c r="D12" s="143">
        <v>-0.5</v>
      </c>
      <c r="E12" s="143">
        <v>-1.5</v>
      </c>
      <c r="F12" s="144">
        <v>13.4</v>
      </c>
      <c r="G12" s="143">
        <v>16.3</v>
      </c>
      <c r="H12" s="143">
        <v>13.1</v>
      </c>
      <c r="I12" s="143">
        <v>19.8</v>
      </c>
      <c r="J12" s="143">
        <v>23.3</v>
      </c>
      <c r="K12" s="144">
        <v>18.125</v>
      </c>
      <c r="L12" s="143">
        <v>55.7</v>
      </c>
      <c r="M12" s="143">
        <v>11.2</v>
      </c>
      <c r="N12" s="143">
        <v>24.6</v>
      </c>
      <c r="O12" s="143">
        <v>44.9</v>
      </c>
      <c r="P12" s="144">
        <v>34.1</v>
      </c>
      <c r="Q12" s="143">
        <v>51.6</v>
      </c>
      <c r="R12" s="143">
        <v>63.9</v>
      </c>
      <c r="S12" s="143">
        <v>71</v>
      </c>
      <c r="T12" s="143">
        <v>64.5</v>
      </c>
      <c r="U12" s="144">
        <v>62.75</v>
      </c>
      <c r="V12" s="143">
        <v>40.6</v>
      </c>
      <c r="W12" s="143">
        <v>26.3</v>
      </c>
      <c r="X12" s="143">
        <v>33.1</v>
      </c>
      <c r="Y12" s="143">
        <v>45.4</v>
      </c>
      <c r="Z12" s="144">
        <v>36.4</v>
      </c>
      <c r="AA12" s="143">
        <v>37.9</v>
      </c>
      <c r="AB12" s="143">
        <v>50.4</v>
      </c>
      <c r="AC12" s="143">
        <v>42.3</v>
      </c>
      <c r="AD12" s="143">
        <v>46.9</v>
      </c>
      <c r="AE12" s="144">
        <v>44.1</v>
      </c>
      <c r="AF12" s="143">
        <v>86.3</v>
      </c>
      <c r="AG12" s="143">
        <v>115.8</v>
      </c>
      <c r="AH12" s="143">
        <v>87.9</v>
      </c>
      <c r="AI12" s="143">
        <v>104.9</v>
      </c>
      <c r="AJ12" s="144">
        <v>99.2</v>
      </c>
      <c r="AK12" s="143">
        <v>83.7</v>
      </c>
      <c r="AL12" s="143">
        <v>37.7</v>
      </c>
      <c r="AM12" s="143">
        <v>58.4</v>
      </c>
      <c r="AN12" s="143">
        <v>-80.7</v>
      </c>
      <c r="AO12" s="144">
        <v>23.7</v>
      </c>
      <c r="AP12" s="143">
        <v>25.9</v>
      </c>
      <c r="AQ12" s="143">
        <v>27.7</v>
      </c>
      <c r="AR12" s="143">
        <v>63.9</v>
      </c>
      <c r="AS12" s="143">
        <v>76.4</v>
      </c>
      <c r="AT12" s="144">
        <v>48.6</v>
      </c>
      <c r="AU12" s="143">
        <v>106.1</v>
      </c>
      <c r="AV12" s="143">
        <v>78.6</v>
      </c>
      <c r="AW12" s="143">
        <v>53.4</v>
      </c>
    </row>
    <row r="13" spans="1:49" ht="12.75" customHeight="1">
      <c r="A13" s="154" t="s">
        <v>211</v>
      </c>
      <c r="B13" s="143">
        <v>665</v>
      </c>
      <c r="C13" s="143">
        <v>640</v>
      </c>
      <c r="D13" s="143">
        <v>608</v>
      </c>
      <c r="E13" s="143">
        <v>553</v>
      </c>
      <c r="F13" s="144">
        <v>616.5</v>
      </c>
      <c r="G13" s="143">
        <v>473</v>
      </c>
      <c r="H13" s="143">
        <v>540</v>
      </c>
      <c r="I13" s="143">
        <v>540</v>
      </c>
      <c r="J13" s="143">
        <v>515</v>
      </c>
      <c r="K13" s="144">
        <v>517</v>
      </c>
      <c r="L13" s="143">
        <v>575</v>
      </c>
      <c r="M13" s="143">
        <v>575</v>
      </c>
      <c r="N13" s="143">
        <v>445</v>
      </c>
      <c r="O13" s="143">
        <v>512</v>
      </c>
      <c r="P13" s="144">
        <v>526.75</v>
      </c>
      <c r="Q13" s="143">
        <v>580</v>
      </c>
      <c r="R13" s="143">
        <v>607</v>
      </c>
      <c r="S13" s="143">
        <v>635</v>
      </c>
      <c r="T13" s="143">
        <v>700</v>
      </c>
      <c r="U13" s="144">
        <v>630.5</v>
      </c>
      <c r="V13" s="143">
        <v>740</v>
      </c>
      <c r="W13" s="143">
        <v>750</v>
      </c>
      <c r="X13" s="143">
        <v>640</v>
      </c>
      <c r="Y13" s="143">
        <v>825</v>
      </c>
      <c r="Z13" s="144">
        <v>738.75</v>
      </c>
      <c r="AA13" s="143">
        <v>785</v>
      </c>
      <c r="AB13" s="143">
        <v>865</v>
      </c>
      <c r="AC13" s="143">
        <v>900</v>
      </c>
      <c r="AD13" s="143">
        <v>900</v>
      </c>
      <c r="AE13" s="144">
        <v>863</v>
      </c>
      <c r="AF13" s="143">
        <v>855</v>
      </c>
      <c r="AG13" s="143">
        <v>890</v>
      </c>
      <c r="AH13" s="143">
        <v>925</v>
      </c>
      <c r="AI13" s="143">
        <v>945</v>
      </c>
      <c r="AJ13" s="144">
        <v>903.8</v>
      </c>
      <c r="AK13" s="143">
        <v>1023</v>
      </c>
      <c r="AL13" s="143">
        <v>1038</v>
      </c>
      <c r="AM13" s="143">
        <v>1228</v>
      </c>
      <c r="AN13" s="143">
        <v>1.12</v>
      </c>
      <c r="AO13" s="144">
        <v>1.102</v>
      </c>
      <c r="AP13" s="143">
        <v>595</v>
      </c>
      <c r="AQ13" s="143">
        <v>688</v>
      </c>
      <c r="AR13" s="143">
        <v>818</v>
      </c>
      <c r="AS13" s="143">
        <v>844</v>
      </c>
      <c r="AT13" s="144">
        <v>737</v>
      </c>
      <c r="AU13" s="143">
        <v>917</v>
      </c>
      <c r="AV13" s="143">
        <v>963</v>
      </c>
      <c r="AW13" s="143">
        <v>949</v>
      </c>
    </row>
    <row r="14" spans="1:49" ht="12.75" customHeight="1">
      <c r="A14" s="154" t="s">
        <v>212</v>
      </c>
      <c r="B14" s="143">
        <v>489.3134219216657</v>
      </c>
      <c r="C14" s="143">
        <v>445.7682300816645</v>
      </c>
      <c r="D14" s="143">
        <v>449.83828116568003</v>
      </c>
      <c r="E14" s="143">
        <v>435.41197372851</v>
      </c>
      <c r="F14" s="144">
        <v>455.08297672438</v>
      </c>
      <c r="G14" s="143">
        <v>352.30880778004394</v>
      </c>
      <c r="H14" s="143">
        <v>455.76042387486115</v>
      </c>
      <c r="I14" s="143">
        <v>419.1393450016241</v>
      </c>
      <c r="J14" s="143">
        <v>326.5920985888538</v>
      </c>
      <c r="K14" s="144">
        <v>388.45016881134575</v>
      </c>
      <c r="L14" s="143">
        <v>347.0765351192824</v>
      </c>
      <c r="M14" s="143">
        <v>433.57104561400706</v>
      </c>
      <c r="N14" s="143">
        <v>330.8724599420937</v>
      </c>
      <c r="O14" s="143">
        <v>332.3876459288665</v>
      </c>
      <c r="P14" s="144">
        <v>360.9769216510624</v>
      </c>
      <c r="Q14" s="143">
        <v>373.58604560245476</v>
      </c>
      <c r="R14" s="143">
        <v>335.162914482939</v>
      </c>
      <c r="S14" s="143">
        <v>384.5350401842442</v>
      </c>
      <c r="T14" s="143">
        <v>538.7153258903304</v>
      </c>
      <c r="U14" s="144">
        <v>407.9998315399921</v>
      </c>
      <c r="V14" s="143">
        <v>532.1949287743053</v>
      </c>
      <c r="W14" s="143">
        <v>348.92204152050886</v>
      </c>
      <c r="X14" s="143">
        <v>330.0452379442007</v>
      </c>
      <c r="Y14" s="143">
        <v>459.192132097503</v>
      </c>
      <c r="Z14" s="144">
        <v>417.58858508412953</v>
      </c>
      <c r="AA14" s="143">
        <v>432.7980755139358</v>
      </c>
      <c r="AB14" s="143">
        <v>410.4349309279084</v>
      </c>
      <c r="AC14" s="143">
        <v>481.13603641652634</v>
      </c>
      <c r="AD14" s="143">
        <v>550</v>
      </c>
      <c r="AE14" s="144">
        <v>469</v>
      </c>
      <c r="AF14" s="143">
        <v>550.5</v>
      </c>
      <c r="AG14" s="143">
        <v>508</v>
      </c>
      <c r="AH14" s="143">
        <v>540</v>
      </c>
      <c r="AI14" s="143">
        <v>407.5</v>
      </c>
      <c r="AJ14" s="144">
        <v>501.5</v>
      </c>
      <c r="AK14" s="143">
        <v>415.9</v>
      </c>
      <c r="AL14" s="143">
        <v>277.6</v>
      </c>
      <c r="AM14" s="143">
        <v>441</v>
      </c>
      <c r="AN14" s="143">
        <v>491</v>
      </c>
      <c r="AO14" s="144">
        <v>406</v>
      </c>
      <c r="AP14" s="143">
        <v>312</v>
      </c>
      <c r="AQ14" s="143">
        <v>275</v>
      </c>
      <c r="AR14" s="143">
        <v>358</v>
      </c>
      <c r="AS14" s="143">
        <v>273</v>
      </c>
      <c r="AT14" s="144">
        <v>304</v>
      </c>
      <c r="AU14" s="143">
        <v>303</v>
      </c>
      <c r="AV14" s="143">
        <v>343</v>
      </c>
      <c r="AW14" s="143">
        <v>373</v>
      </c>
    </row>
    <row r="15" spans="1:49" ht="12.75" customHeight="1">
      <c r="A15" s="154" t="s">
        <v>213</v>
      </c>
      <c r="B15" s="143">
        <v>287.5</v>
      </c>
      <c r="C15" s="143">
        <v>294.5</v>
      </c>
      <c r="D15" s="143">
        <v>283.2</v>
      </c>
      <c r="E15" s="143">
        <v>280.8</v>
      </c>
      <c r="F15" s="144">
        <v>286.5</v>
      </c>
      <c r="G15" s="143">
        <v>278.4</v>
      </c>
      <c r="H15" s="143">
        <v>264.7</v>
      </c>
      <c r="I15" s="143">
        <v>249.3</v>
      </c>
      <c r="J15" s="143">
        <v>239.6</v>
      </c>
      <c r="K15" s="144">
        <v>258</v>
      </c>
      <c r="L15" s="143">
        <v>226.9</v>
      </c>
      <c r="M15" s="143">
        <v>220.8</v>
      </c>
      <c r="N15" s="143">
        <v>230.9</v>
      </c>
      <c r="O15" s="143">
        <v>218.7</v>
      </c>
      <c r="P15" s="144">
        <v>224.4</v>
      </c>
      <c r="Q15" s="143">
        <v>208</v>
      </c>
      <c r="R15" s="143">
        <v>209.3</v>
      </c>
      <c r="S15" s="143">
        <v>203.6</v>
      </c>
      <c r="T15" s="143">
        <v>189.9</v>
      </c>
      <c r="U15" s="144">
        <v>202.6</v>
      </c>
      <c r="V15" s="143">
        <v>187</v>
      </c>
      <c r="W15" s="143">
        <v>198.3</v>
      </c>
      <c r="X15" s="143">
        <v>201.2</v>
      </c>
      <c r="Y15" s="143">
        <v>211.8</v>
      </c>
      <c r="Z15" s="144">
        <v>199.7</v>
      </c>
      <c r="AA15" s="143">
        <v>211.6</v>
      </c>
      <c r="AB15" s="143">
        <v>212</v>
      </c>
      <c r="AC15" s="143">
        <v>216.1</v>
      </c>
      <c r="AD15" s="143">
        <v>201.9</v>
      </c>
      <c r="AE15" s="144">
        <v>210.5</v>
      </c>
      <c r="AF15" s="143">
        <v>192.6</v>
      </c>
      <c r="AG15" s="143">
        <v>184.3</v>
      </c>
      <c r="AH15" s="143">
        <v>183.3</v>
      </c>
      <c r="AI15" s="143">
        <v>174.5</v>
      </c>
      <c r="AJ15" s="144">
        <v>183.8</v>
      </c>
      <c r="AK15" s="143">
        <v>173.2</v>
      </c>
      <c r="AL15" s="143">
        <v>158.6</v>
      </c>
      <c r="AM15" s="143">
        <v>157.2</v>
      </c>
      <c r="AN15" s="143">
        <v>199.3</v>
      </c>
      <c r="AO15" s="144">
        <v>171.8</v>
      </c>
      <c r="AP15" s="143">
        <v>226.4</v>
      </c>
      <c r="AQ15" s="143">
        <v>210.2</v>
      </c>
      <c r="AR15" s="143">
        <v>189.8</v>
      </c>
      <c r="AS15" s="143">
        <v>183.3</v>
      </c>
      <c r="AT15" s="144">
        <v>202.3</v>
      </c>
      <c r="AU15" s="143">
        <v>194.2</v>
      </c>
      <c r="AV15" s="143">
        <v>216.1</v>
      </c>
      <c r="AW15" s="143">
        <v>218.7</v>
      </c>
    </row>
    <row r="16" spans="1:49" ht="12.75" customHeight="1">
      <c r="A16" s="156" t="s">
        <v>321</v>
      </c>
      <c r="B16" s="157"/>
      <c r="C16" s="157"/>
      <c r="D16" s="157"/>
      <c r="E16" s="157"/>
      <c r="F16" s="157"/>
      <c r="G16" s="157"/>
      <c r="H16" s="157"/>
      <c r="I16" s="157"/>
      <c r="J16" s="157"/>
      <c r="K16" s="157"/>
      <c r="L16" s="157"/>
      <c r="M16" s="157"/>
      <c r="N16" s="157"/>
      <c r="O16" s="157"/>
      <c r="P16" s="157"/>
      <c r="Q16" s="157"/>
      <c r="R16" s="157"/>
      <c r="S16" s="157"/>
      <c r="T16" s="157"/>
      <c r="U16" s="157"/>
      <c r="V16" s="157"/>
      <c r="W16" s="157"/>
      <c r="X16" s="157"/>
      <c r="Y16" s="157"/>
      <c r="Z16" s="157"/>
      <c r="AA16" s="157"/>
      <c r="AB16" s="157"/>
      <c r="AC16" s="157"/>
      <c r="AD16" s="157"/>
      <c r="AE16" s="157"/>
      <c r="AF16" s="157"/>
      <c r="AG16" s="157"/>
      <c r="AH16" s="157"/>
      <c r="AI16" s="157"/>
      <c r="AJ16" s="157"/>
      <c r="AK16" s="143">
        <v>259.3</v>
      </c>
      <c r="AL16" s="143">
        <v>248</v>
      </c>
      <c r="AM16" s="143">
        <v>236.1</v>
      </c>
      <c r="AN16" s="143">
        <v>262.3</v>
      </c>
      <c r="AO16" s="144">
        <v>251.3</v>
      </c>
      <c r="AP16" s="143">
        <v>294.6</v>
      </c>
      <c r="AQ16" s="143">
        <v>285.9</v>
      </c>
      <c r="AR16" s="143">
        <v>271.4</v>
      </c>
      <c r="AS16" s="143">
        <v>270.9</v>
      </c>
      <c r="AT16" s="144">
        <v>280.6</v>
      </c>
      <c r="AU16" s="143">
        <v>268.6</v>
      </c>
      <c r="AV16" s="143">
        <v>274.4</v>
      </c>
      <c r="AW16" s="143">
        <v>282.5</v>
      </c>
    </row>
    <row r="17" spans="1:49" ht="12.75" customHeight="1">
      <c r="A17" s="156" t="s">
        <v>322</v>
      </c>
      <c r="B17" s="157"/>
      <c r="C17" s="157"/>
      <c r="D17" s="157"/>
      <c r="E17" s="157"/>
      <c r="F17" s="157"/>
      <c r="G17" s="157"/>
      <c r="H17" s="157"/>
      <c r="I17" s="157"/>
      <c r="J17" s="157"/>
      <c r="K17" s="157"/>
      <c r="L17" s="157"/>
      <c r="M17" s="157"/>
      <c r="N17" s="157"/>
      <c r="O17" s="157"/>
      <c r="P17" s="157"/>
      <c r="Q17" s="157"/>
      <c r="R17" s="157"/>
      <c r="S17" s="157"/>
      <c r="T17" s="157"/>
      <c r="U17" s="157"/>
      <c r="V17" s="157"/>
      <c r="W17" s="157"/>
      <c r="X17" s="157"/>
      <c r="Y17" s="157"/>
      <c r="Z17" s="157"/>
      <c r="AA17" s="157"/>
      <c r="AB17" s="157"/>
      <c r="AC17" s="157"/>
      <c r="AD17" s="157"/>
      <c r="AE17" s="157"/>
      <c r="AF17" s="157"/>
      <c r="AG17" s="157"/>
      <c r="AH17" s="157"/>
      <c r="AI17" s="157"/>
      <c r="AJ17" s="157"/>
      <c r="AK17" s="143">
        <v>22.1</v>
      </c>
      <c r="AL17" s="143">
        <v>20.1</v>
      </c>
      <c r="AM17" s="143">
        <v>20.1</v>
      </c>
      <c r="AN17" s="143">
        <v>23.1</v>
      </c>
      <c r="AO17" s="144">
        <v>21.3</v>
      </c>
      <c r="AP17" s="157"/>
      <c r="AQ17" s="157"/>
      <c r="AR17" s="157"/>
      <c r="AS17" s="157"/>
      <c r="AT17" s="157"/>
      <c r="AU17" s="157"/>
      <c r="AV17" s="157"/>
      <c r="AW17" s="157"/>
    </row>
    <row r="18" spans="1:49" ht="12.75" customHeight="1">
      <c r="A18" s="156" t="s">
        <v>474</v>
      </c>
      <c r="B18" s="157"/>
      <c r="C18" s="157"/>
      <c r="D18" s="157"/>
      <c r="E18" s="157"/>
      <c r="F18" s="157"/>
      <c r="G18" s="157"/>
      <c r="H18" s="157"/>
      <c r="I18" s="157"/>
      <c r="J18" s="157"/>
      <c r="K18" s="157"/>
      <c r="L18" s="157"/>
      <c r="M18" s="157"/>
      <c r="N18" s="157"/>
      <c r="O18" s="157"/>
      <c r="P18" s="157"/>
      <c r="Q18" s="157"/>
      <c r="R18" s="157"/>
      <c r="S18" s="157"/>
      <c r="T18" s="157"/>
      <c r="U18" s="157"/>
      <c r="V18" s="157"/>
      <c r="W18" s="157"/>
      <c r="X18" s="157"/>
      <c r="Y18" s="157"/>
      <c r="Z18" s="157"/>
      <c r="AA18" s="157"/>
      <c r="AB18" s="157"/>
      <c r="AC18" s="157"/>
      <c r="AD18" s="157"/>
      <c r="AE18" s="157"/>
      <c r="AF18" s="157"/>
      <c r="AG18" s="157"/>
      <c r="AH18" s="157"/>
      <c r="AI18" s="157"/>
      <c r="AJ18" s="157"/>
      <c r="AK18" s="143"/>
      <c r="AL18" s="143"/>
      <c r="AM18" s="143"/>
      <c r="AN18" s="143"/>
      <c r="AO18" s="157"/>
      <c r="AP18" s="157"/>
      <c r="AQ18" s="157"/>
      <c r="AR18" s="143">
        <v>37.1</v>
      </c>
      <c r="AS18" s="143">
        <v>37.2</v>
      </c>
      <c r="AT18" s="144">
        <v>38.2</v>
      </c>
      <c r="AU18" s="143">
        <v>36.9</v>
      </c>
      <c r="AV18" s="143">
        <v>37.85</v>
      </c>
      <c r="AW18" s="143">
        <v>38.96</v>
      </c>
    </row>
    <row r="19" spans="1:49" ht="12.75" customHeight="1">
      <c r="A19" s="156" t="s">
        <v>475</v>
      </c>
      <c r="B19" s="157"/>
      <c r="C19" s="157"/>
      <c r="D19" s="157"/>
      <c r="E19" s="157"/>
      <c r="F19" s="157"/>
      <c r="G19" s="157"/>
      <c r="H19" s="157"/>
      <c r="I19" s="157"/>
      <c r="J19" s="157"/>
      <c r="K19" s="157"/>
      <c r="L19" s="157"/>
      <c r="M19" s="157"/>
      <c r="N19" s="157"/>
      <c r="O19" s="157"/>
      <c r="P19" s="157"/>
      <c r="Q19" s="157"/>
      <c r="R19" s="157"/>
      <c r="S19" s="157"/>
      <c r="T19" s="157"/>
      <c r="U19" s="157"/>
      <c r="V19" s="157"/>
      <c r="W19" s="157"/>
      <c r="X19" s="157"/>
      <c r="Y19" s="157"/>
      <c r="Z19" s="157"/>
      <c r="AA19" s="157"/>
      <c r="AB19" s="157"/>
      <c r="AC19" s="157"/>
      <c r="AD19" s="157"/>
      <c r="AE19" s="157"/>
      <c r="AF19" s="157"/>
      <c r="AG19" s="157"/>
      <c r="AH19" s="157"/>
      <c r="AI19" s="157"/>
      <c r="AJ19" s="157"/>
      <c r="AK19" s="143"/>
      <c r="AL19" s="143"/>
      <c r="AM19" s="143"/>
      <c r="AN19" s="143"/>
      <c r="AO19" s="157"/>
      <c r="AP19" s="157"/>
      <c r="AQ19" s="157"/>
      <c r="AR19" s="143">
        <v>5.12</v>
      </c>
      <c r="AS19" s="143">
        <v>4.93</v>
      </c>
      <c r="AT19" s="144">
        <v>5.29</v>
      </c>
      <c r="AU19" s="143">
        <v>5.27</v>
      </c>
      <c r="AV19" s="143">
        <v>5.71</v>
      </c>
      <c r="AW19" s="143">
        <v>5.62</v>
      </c>
    </row>
    <row r="20" ht="12.75"/>
    <row r="21" spans="1:49" s="88" customFormat="1" ht="12.75">
      <c r="A21" s="161"/>
      <c r="B21" s="162">
        <v>36981</v>
      </c>
      <c r="C21" s="162">
        <v>37072</v>
      </c>
      <c r="D21" s="162">
        <v>37164</v>
      </c>
      <c r="E21" s="162">
        <v>37256</v>
      </c>
      <c r="F21" s="162"/>
      <c r="G21" s="162">
        <v>37346</v>
      </c>
      <c r="H21" s="162">
        <v>37437</v>
      </c>
      <c r="I21" s="162">
        <v>37529</v>
      </c>
      <c r="J21" s="162">
        <v>37621</v>
      </c>
      <c r="K21" s="162"/>
      <c r="L21" s="162">
        <v>37711</v>
      </c>
      <c r="M21" s="162">
        <v>37802</v>
      </c>
      <c r="N21" s="162">
        <v>37894</v>
      </c>
      <c r="O21" s="162">
        <v>37986</v>
      </c>
      <c r="P21" s="162"/>
      <c r="Q21" s="162">
        <v>38077</v>
      </c>
      <c r="R21" s="162">
        <v>38168</v>
      </c>
      <c r="S21" s="162">
        <v>38260</v>
      </c>
      <c r="T21" s="162">
        <v>38352</v>
      </c>
      <c r="U21" s="162"/>
      <c r="V21" s="162">
        <v>38442</v>
      </c>
      <c r="W21" s="162">
        <v>38533</v>
      </c>
      <c r="X21" s="162">
        <v>38625</v>
      </c>
      <c r="Y21" s="162">
        <v>38717</v>
      </c>
      <c r="Z21" s="162"/>
      <c r="AA21" s="162">
        <v>38807</v>
      </c>
      <c r="AB21" s="162">
        <v>38898</v>
      </c>
      <c r="AC21" s="162">
        <v>38990</v>
      </c>
      <c r="AD21" s="162">
        <v>38717</v>
      </c>
      <c r="AE21" s="162"/>
      <c r="AF21" s="162">
        <v>39172</v>
      </c>
      <c r="AG21" s="162">
        <v>39263</v>
      </c>
      <c r="AH21" s="162">
        <v>39355</v>
      </c>
      <c r="AI21" s="162">
        <v>39447</v>
      </c>
      <c r="AJ21" s="161"/>
      <c r="AK21" s="162">
        <v>39538</v>
      </c>
      <c r="AL21" s="162">
        <v>39629</v>
      </c>
      <c r="AM21" s="162">
        <v>39721</v>
      </c>
      <c r="AN21" s="162">
        <v>39813</v>
      </c>
      <c r="AO21" s="161"/>
      <c r="AP21" s="162">
        <v>39903</v>
      </c>
      <c r="AQ21" s="162">
        <v>39994</v>
      </c>
      <c r="AR21" s="162">
        <v>40086</v>
      </c>
      <c r="AS21" s="162">
        <v>40178</v>
      </c>
      <c r="AT21" s="137"/>
      <c r="AU21" s="162">
        <v>40268</v>
      </c>
      <c r="AV21" s="162">
        <v>40359</v>
      </c>
      <c r="AW21" s="162">
        <v>40451</v>
      </c>
    </row>
    <row r="22" spans="1:49" ht="12.75">
      <c r="A22" s="158"/>
      <c r="B22" s="159"/>
      <c r="C22" s="159"/>
      <c r="D22" s="159"/>
      <c r="E22" s="159"/>
      <c r="F22" s="159"/>
      <c r="G22" s="159"/>
      <c r="H22" s="159"/>
      <c r="I22" s="159"/>
      <c r="J22" s="159"/>
      <c r="K22" s="159"/>
      <c r="L22" s="159"/>
      <c r="M22" s="159"/>
      <c r="N22" s="159"/>
      <c r="O22" s="159"/>
      <c r="P22" s="159"/>
      <c r="Q22" s="159"/>
      <c r="R22" s="159"/>
      <c r="S22" s="159"/>
      <c r="T22" s="159"/>
      <c r="U22" s="159"/>
      <c r="V22" s="159"/>
      <c r="W22" s="159"/>
      <c r="X22" s="159"/>
      <c r="Y22" s="159"/>
      <c r="Z22" s="159"/>
      <c r="AA22" s="159"/>
      <c r="AB22" s="159"/>
      <c r="AC22" s="159"/>
      <c r="AD22" s="159"/>
      <c r="AE22" s="159"/>
      <c r="AF22" s="159"/>
      <c r="AG22" s="159"/>
      <c r="AH22" s="159"/>
      <c r="AI22" s="159"/>
      <c r="AJ22" s="158"/>
      <c r="AK22" s="159"/>
      <c r="AL22" s="159"/>
      <c r="AM22" s="159"/>
      <c r="AN22" s="159"/>
      <c r="AO22" s="158"/>
      <c r="AP22" s="159"/>
      <c r="AQ22" s="159"/>
      <c r="AR22" s="159"/>
      <c r="AS22" s="159"/>
      <c r="AT22" s="158"/>
      <c r="AU22" s="159"/>
      <c r="AV22" s="159"/>
      <c r="AW22" s="159"/>
    </row>
    <row r="23" spans="1:49" ht="12.75">
      <c r="A23" s="154" t="s">
        <v>214</v>
      </c>
      <c r="B23" s="143">
        <v>302.8</v>
      </c>
      <c r="C23" s="143">
        <v>287.4</v>
      </c>
      <c r="D23" s="143">
        <v>281.3</v>
      </c>
      <c r="E23" s="143">
        <v>279</v>
      </c>
      <c r="F23" s="157"/>
      <c r="G23" s="143">
        <v>279.2</v>
      </c>
      <c r="H23" s="143">
        <v>246.7</v>
      </c>
      <c r="I23" s="143">
        <v>247.4</v>
      </c>
      <c r="J23" s="143">
        <v>225.2</v>
      </c>
      <c r="K23" s="157"/>
      <c r="L23" s="143">
        <v>227</v>
      </c>
      <c r="M23" s="143">
        <v>233</v>
      </c>
      <c r="N23" s="143">
        <v>218.2</v>
      </c>
      <c r="O23" s="143">
        <v>207.9</v>
      </c>
      <c r="P23" s="157"/>
      <c r="Q23" s="143">
        <v>203.7</v>
      </c>
      <c r="R23" s="143">
        <v>208.8</v>
      </c>
      <c r="S23" s="143">
        <v>200.5</v>
      </c>
      <c r="T23" s="143">
        <v>180.3</v>
      </c>
      <c r="U23" s="157"/>
      <c r="V23" s="143">
        <v>190.8</v>
      </c>
      <c r="W23" s="143">
        <v>204.8</v>
      </c>
      <c r="X23" s="143">
        <v>207.6</v>
      </c>
      <c r="Y23" s="143">
        <v>213.6</v>
      </c>
      <c r="Z23" s="157"/>
      <c r="AA23" s="143">
        <v>219.2</v>
      </c>
      <c r="AB23" s="143">
        <v>221.8</v>
      </c>
      <c r="AC23" s="143">
        <v>215.7</v>
      </c>
      <c r="AD23" s="143">
        <v>191.6</v>
      </c>
      <c r="AE23" s="157"/>
      <c r="AF23" s="143">
        <v>186.1</v>
      </c>
      <c r="AG23" s="143">
        <v>182.7</v>
      </c>
      <c r="AH23" s="143">
        <v>176.8</v>
      </c>
      <c r="AI23" s="143">
        <v>172.6</v>
      </c>
      <c r="AJ23" s="157"/>
      <c r="AK23" s="143">
        <v>163.9</v>
      </c>
      <c r="AL23" s="143">
        <v>149.8</v>
      </c>
      <c r="AM23" s="143">
        <v>169.2</v>
      </c>
      <c r="AN23" s="143">
        <v>187.9</v>
      </c>
      <c r="AO23" s="157"/>
      <c r="AP23" s="143">
        <v>233</v>
      </c>
      <c r="AQ23" s="143">
        <v>193.3</v>
      </c>
      <c r="AR23" s="143">
        <v>184.8</v>
      </c>
      <c r="AS23" s="143">
        <v>188.1</v>
      </c>
      <c r="AT23" s="157"/>
      <c r="AU23" s="143">
        <v>198</v>
      </c>
      <c r="AV23" s="143">
        <v>234.5</v>
      </c>
      <c r="AW23" s="143">
        <v>203.4</v>
      </c>
    </row>
    <row r="24" spans="1:49" ht="12.75">
      <c r="A24" s="154" t="s">
        <v>215</v>
      </c>
      <c r="B24" s="143">
        <v>266.7</v>
      </c>
      <c r="C24" s="143">
        <v>243.6</v>
      </c>
      <c r="D24" s="143">
        <v>257.8</v>
      </c>
      <c r="E24" s="143">
        <v>246.3</v>
      </c>
      <c r="F24" s="157"/>
      <c r="G24" s="143">
        <v>243.5</v>
      </c>
      <c r="H24" s="143">
        <v>244.7</v>
      </c>
      <c r="I24" s="143">
        <v>243.3</v>
      </c>
      <c r="J24" s="143">
        <v>235.9</v>
      </c>
      <c r="K24" s="157"/>
      <c r="L24" s="143">
        <v>246.8</v>
      </c>
      <c r="M24" s="143">
        <v>266.3</v>
      </c>
      <c r="N24" s="143">
        <v>254.6</v>
      </c>
      <c r="O24" s="143">
        <v>262.2</v>
      </c>
      <c r="P24" s="157"/>
      <c r="Q24" s="143">
        <v>248.9</v>
      </c>
      <c r="R24" s="143">
        <v>253.2</v>
      </c>
      <c r="S24" s="143">
        <v>247</v>
      </c>
      <c r="T24" s="143">
        <v>245.9</v>
      </c>
      <c r="U24" s="157"/>
      <c r="V24" s="143">
        <v>247.2</v>
      </c>
      <c r="W24" s="143">
        <v>247.4</v>
      </c>
      <c r="X24" s="143">
        <v>249.6</v>
      </c>
      <c r="Y24" s="143">
        <v>252.7</v>
      </c>
      <c r="Z24" s="157"/>
      <c r="AA24" s="143">
        <v>265.5</v>
      </c>
      <c r="AB24" s="143">
        <v>281.9</v>
      </c>
      <c r="AC24" s="143">
        <v>273.5</v>
      </c>
      <c r="AD24" s="143">
        <v>252.3</v>
      </c>
      <c r="AE24" s="157"/>
      <c r="AF24" s="143">
        <v>247.8</v>
      </c>
      <c r="AG24" s="143">
        <v>245.9</v>
      </c>
      <c r="AH24" s="143">
        <v>250.8</v>
      </c>
      <c r="AI24" s="143">
        <v>253.4</v>
      </c>
      <c r="AJ24" s="157"/>
      <c r="AK24" s="143">
        <v>259.4</v>
      </c>
      <c r="AL24" s="143">
        <v>237</v>
      </c>
      <c r="AM24" s="143">
        <v>243.2</v>
      </c>
      <c r="AN24" s="143">
        <v>264.8</v>
      </c>
      <c r="AO24" s="157"/>
      <c r="AP24" s="143">
        <v>309.2</v>
      </c>
      <c r="AQ24" s="143">
        <v>272.4</v>
      </c>
      <c r="AR24" s="143">
        <v>270.4</v>
      </c>
      <c r="AS24" s="143">
        <v>270.8</v>
      </c>
      <c r="AT24" s="157"/>
      <c r="AU24" s="143">
        <v>266.4</v>
      </c>
      <c r="AV24" s="143">
        <v>286.5</v>
      </c>
      <c r="AW24" s="143">
        <v>277.3</v>
      </c>
    </row>
    <row r="25" spans="1:49" ht="12.75">
      <c r="A25" s="154" t="s">
        <v>476</v>
      </c>
      <c r="B25" s="143"/>
      <c r="C25" s="143"/>
      <c r="D25" s="143"/>
      <c r="E25" s="143"/>
      <c r="F25" s="157"/>
      <c r="G25" s="143"/>
      <c r="H25" s="143"/>
      <c r="I25" s="143"/>
      <c r="J25" s="143"/>
      <c r="K25" s="157"/>
      <c r="L25" s="143"/>
      <c r="M25" s="143"/>
      <c r="N25" s="143"/>
      <c r="O25" s="143"/>
      <c r="P25" s="157"/>
      <c r="Q25" s="143"/>
      <c r="R25" s="143"/>
      <c r="S25" s="143"/>
      <c r="T25" s="143"/>
      <c r="U25" s="157"/>
      <c r="V25" s="157"/>
      <c r="W25" s="157"/>
      <c r="X25" s="157"/>
      <c r="Y25" s="157"/>
      <c r="Z25" s="157"/>
      <c r="AA25" s="157"/>
      <c r="AB25" s="157"/>
      <c r="AC25" s="157"/>
      <c r="AD25" s="157"/>
      <c r="AE25" s="157"/>
      <c r="AF25" s="157"/>
      <c r="AG25" s="157"/>
      <c r="AH25" s="157"/>
      <c r="AI25" s="157"/>
      <c r="AJ25" s="157"/>
      <c r="AK25" s="157"/>
      <c r="AL25" s="157"/>
      <c r="AM25" s="157"/>
      <c r="AN25" s="157"/>
      <c r="AO25" s="157"/>
      <c r="AP25" s="157"/>
      <c r="AQ25" s="143">
        <v>37.49</v>
      </c>
      <c r="AR25" s="143">
        <v>37.1</v>
      </c>
      <c r="AS25" s="143">
        <v>37.1</v>
      </c>
      <c r="AT25" s="157"/>
      <c r="AU25" s="143">
        <v>36.7</v>
      </c>
      <c r="AV25" s="143">
        <v>39.81</v>
      </c>
      <c r="AW25" s="143">
        <v>38.01</v>
      </c>
    </row>
    <row r="26" spans="1:49" ht="12.75">
      <c r="A26" s="154" t="s">
        <v>477</v>
      </c>
      <c r="B26" s="143"/>
      <c r="C26" s="143"/>
      <c r="D26" s="143"/>
      <c r="E26" s="143"/>
      <c r="F26" s="157"/>
      <c r="G26" s="143"/>
      <c r="H26" s="143"/>
      <c r="I26" s="143"/>
      <c r="J26" s="143"/>
      <c r="K26" s="157"/>
      <c r="L26" s="143"/>
      <c r="M26" s="143"/>
      <c r="N26" s="143"/>
      <c r="O26" s="143"/>
      <c r="P26" s="157"/>
      <c r="Q26" s="143"/>
      <c r="R26" s="143"/>
      <c r="S26" s="143"/>
      <c r="T26" s="143"/>
      <c r="U26" s="157"/>
      <c r="V26" s="157"/>
      <c r="W26" s="157"/>
      <c r="X26" s="157"/>
      <c r="Y26" s="157"/>
      <c r="Z26" s="157"/>
      <c r="AA26" s="157"/>
      <c r="AB26" s="157"/>
      <c r="AC26" s="157"/>
      <c r="AD26" s="157"/>
      <c r="AE26" s="157"/>
      <c r="AF26" s="157"/>
      <c r="AG26" s="157"/>
      <c r="AH26" s="157"/>
      <c r="AI26" s="157"/>
      <c r="AJ26" s="157"/>
      <c r="AK26" s="157"/>
      <c r="AL26" s="157"/>
      <c r="AM26" s="157"/>
      <c r="AN26" s="157"/>
      <c r="AO26" s="157"/>
      <c r="AP26" s="157"/>
      <c r="AQ26" s="143">
        <v>5.2</v>
      </c>
      <c r="AR26" s="143">
        <v>5</v>
      </c>
      <c r="AS26" s="143">
        <v>5.1</v>
      </c>
      <c r="AT26" s="157"/>
      <c r="AU26" s="143">
        <v>5.4</v>
      </c>
      <c r="AV26" s="143">
        <v>5.89</v>
      </c>
      <c r="AW26" s="143">
        <v>5.35</v>
      </c>
    </row>
    <row r="27" ht="12.75"/>
    <row r="28" ht="12.75">
      <c r="A28" s="138" t="s">
        <v>244</v>
      </c>
    </row>
    <row r="29" ht="12.75">
      <c r="A29" s="138" t="s">
        <v>245</v>
      </c>
    </row>
    <row r="30" ht="12.75"/>
    <row r="31" ht="25.5">
      <c r="A31" s="160" t="s">
        <v>268</v>
      </c>
    </row>
    <row r="32" ht="12.75">
      <c r="A32" s="160"/>
    </row>
    <row r="33" ht="12.75"/>
  </sheetData>
  <printOptions/>
  <pageMargins left="0.75" right="0.75" top="1" bottom="1" header="0.5" footer="0.5"/>
  <pageSetup fitToHeight="1" fitToWidth="1" horizontalDpi="300" verticalDpi="300" orientation="landscape" paperSize="9" scale="34" r:id="rId1"/>
</worksheet>
</file>

<file path=xl/worksheets/sheet21.xml><?xml version="1.0" encoding="utf-8"?>
<worksheet xmlns="http://schemas.openxmlformats.org/spreadsheetml/2006/main" xmlns:r="http://schemas.openxmlformats.org/officeDocument/2006/relationships">
  <sheetPr>
    <tabColor indexed="44"/>
    <pageSetUpPr fitToPage="1"/>
  </sheetPr>
  <dimension ref="A1:AN31"/>
  <sheetViews>
    <sheetView workbookViewId="0" topLeftCell="A1">
      <pane xSplit="1" ySplit="1" topLeftCell="AI2" activePane="bottomRight" state="frozen"/>
      <selection pane="topLeft" activeCell="V51" sqref="V51"/>
      <selection pane="topRight" activeCell="V51" sqref="V51"/>
      <selection pane="bottomLeft" activeCell="V51" sqref="V51"/>
      <selection pane="bottomRight" activeCell="AN28" sqref="AN28:AN29"/>
    </sheetView>
  </sheetViews>
  <sheetFormatPr defaultColWidth="9.140625" defaultRowHeight="12.75" zeroHeight="1" outlineLevelCol="1"/>
  <cols>
    <col min="1" max="1" width="55.57421875" style="94" customWidth="1"/>
    <col min="2" max="17" width="11.28125" style="94" hidden="1" customWidth="1" outlineLevel="1"/>
    <col min="18" max="18" width="11.28125" style="94" customWidth="1" collapsed="1"/>
    <col min="19" max="40" width="11.28125" style="94" customWidth="1"/>
    <col min="41" max="42" width="9.140625" style="94" customWidth="1"/>
    <col min="43" max="16384" width="0" style="94" hidden="1" customWidth="1"/>
  </cols>
  <sheetData>
    <row r="1" ht="12.75">
      <c r="A1" s="119" t="s">
        <v>216</v>
      </c>
    </row>
    <row r="2" ht="12.75">
      <c r="A2" s="119"/>
    </row>
    <row r="3" spans="1:40" s="88" customFormat="1" ht="12.75">
      <c r="A3" s="161"/>
      <c r="B3" s="162">
        <v>36981</v>
      </c>
      <c r="C3" s="162">
        <v>37072</v>
      </c>
      <c r="D3" s="162">
        <v>37164</v>
      </c>
      <c r="E3" s="162">
        <v>37256</v>
      </c>
      <c r="F3" s="162">
        <v>37346</v>
      </c>
      <c r="G3" s="162">
        <v>37437</v>
      </c>
      <c r="H3" s="162">
        <v>37529</v>
      </c>
      <c r="I3" s="162">
        <v>37621</v>
      </c>
      <c r="J3" s="162">
        <v>37711</v>
      </c>
      <c r="K3" s="162">
        <v>37802</v>
      </c>
      <c r="L3" s="162">
        <v>37894</v>
      </c>
      <c r="M3" s="162">
        <v>37986</v>
      </c>
      <c r="N3" s="162">
        <v>38077</v>
      </c>
      <c r="O3" s="162">
        <v>38168</v>
      </c>
      <c r="P3" s="162">
        <v>38260</v>
      </c>
      <c r="Q3" s="162">
        <v>38352</v>
      </c>
      <c r="R3" s="162">
        <v>38442</v>
      </c>
      <c r="S3" s="162">
        <v>38533</v>
      </c>
      <c r="T3" s="162">
        <v>38625</v>
      </c>
      <c r="U3" s="162">
        <v>38717</v>
      </c>
      <c r="V3" s="162">
        <v>38807</v>
      </c>
      <c r="W3" s="162">
        <v>38898</v>
      </c>
      <c r="X3" s="162">
        <v>38990</v>
      </c>
      <c r="Y3" s="162">
        <v>38717</v>
      </c>
      <c r="Z3" s="162">
        <v>39172</v>
      </c>
      <c r="AA3" s="162">
        <v>39263</v>
      </c>
      <c r="AB3" s="162">
        <v>39355</v>
      </c>
      <c r="AC3" s="162">
        <v>39447</v>
      </c>
      <c r="AD3" s="162">
        <v>39538</v>
      </c>
      <c r="AE3" s="162">
        <v>39629</v>
      </c>
      <c r="AF3" s="162">
        <v>39721</v>
      </c>
      <c r="AG3" s="162">
        <v>39813</v>
      </c>
      <c r="AH3" s="162">
        <v>39903</v>
      </c>
      <c r="AI3" s="162">
        <v>39994</v>
      </c>
      <c r="AJ3" s="162">
        <v>40086</v>
      </c>
      <c r="AK3" s="162">
        <v>40178</v>
      </c>
      <c r="AL3" s="162">
        <v>40268</v>
      </c>
      <c r="AM3" s="162">
        <v>40359</v>
      </c>
      <c r="AN3" s="162">
        <v>40451</v>
      </c>
    </row>
    <row r="4" spans="1:40" ht="12.75">
      <c r="A4" s="149"/>
      <c r="B4" s="150"/>
      <c r="C4" s="150"/>
      <c r="D4" s="150"/>
      <c r="E4" s="150"/>
      <c r="F4" s="150"/>
      <c r="G4" s="150"/>
      <c r="H4" s="150"/>
      <c r="I4" s="150"/>
      <c r="J4" s="150"/>
      <c r="K4" s="150"/>
      <c r="L4" s="150"/>
      <c r="M4" s="150"/>
      <c r="N4" s="150"/>
      <c r="O4" s="150"/>
      <c r="P4" s="150"/>
      <c r="Q4" s="150"/>
      <c r="R4" s="150"/>
      <c r="S4" s="150"/>
      <c r="T4" s="150"/>
      <c r="U4" s="150"/>
      <c r="V4" s="150"/>
      <c r="W4" s="150"/>
      <c r="X4" s="150"/>
      <c r="Y4" s="150"/>
      <c r="Z4" s="150"/>
      <c r="AA4" s="150"/>
      <c r="AB4" s="150"/>
      <c r="AC4" s="150"/>
      <c r="AD4" s="150"/>
      <c r="AE4" s="150"/>
      <c r="AF4" s="150"/>
      <c r="AG4" s="150"/>
      <c r="AH4" s="150"/>
      <c r="AI4" s="150"/>
      <c r="AJ4" s="150"/>
      <c r="AK4" s="150"/>
      <c r="AL4" s="150"/>
      <c r="AM4" s="150"/>
      <c r="AN4" s="150"/>
    </row>
    <row r="5" spans="1:40" s="138" customFormat="1" ht="12.75">
      <c r="A5" s="156" t="s">
        <v>217</v>
      </c>
      <c r="B5" s="143">
        <v>44.2</v>
      </c>
      <c r="C5" s="143">
        <v>42.1</v>
      </c>
      <c r="D5" s="143">
        <v>44.8</v>
      </c>
      <c r="E5" s="164">
        <v>46.3</v>
      </c>
      <c r="F5" s="143">
        <v>47.1</v>
      </c>
      <c r="G5" s="143">
        <v>46.1</v>
      </c>
      <c r="H5" s="143">
        <v>44.1</v>
      </c>
      <c r="I5" s="164">
        <v>42.4</v>
      </c>
      <c r="J5" s="143">
        <v>41</v>
      </c>
      <c r="K5" s="143">
        <v>36.4</v>
      </c>
      <c r="L5" s="143">
        <v>37.7</v>
      </c>
      <c r="M5" s="164">
        <v>36.5</v>
      </c>
      <c r="N5" s="143">
        <v>50.7</v>
      </c>
      <c r="O5" s="143" t="e">
        <f>70.9-#REF!-O11</f>
        <v>#REF!</v>
      </c>
      <c r="P5" s="143" t="e">
        <f>73.3-#REF!-P11</f>
        <v>#REF!</v>
      </c>
      <c r="Q5" s="164">
        <v>56</v>
      </c>
      <c r="R5" s="143">
        <v>56.6</v>
      </c>
      <c r="S5" s="143">
        <v>56.6</v>
      </c>
      <c r="T5" s="143">
        <v>58.3</v>
      </c>
      <c r="U5" s="164">
        <v>58.2</v>
      </c>
      <c r="V5" s="143">
        <v>58.6</v>
      </c>
      <c r="W5" s="143">
        <v>57.5</v>
      </c>
      <c r="X5" s="143">
        <v>57.5</v>
      </c>
      <c r="Y5" s="164">
        <v>58.6</v>
      </c>
      <c r="Z5" s="143">
        <v>58.1</v>
      </c>
      <c r="AA5" s="143">
        <v>49.1</v>
      </c>
      <c r="AB5" s="143">
        <v>36.4</v>
      </c>
      <c r="AC5" s="164">
        <v>31.7</v>
      </c>
      <c r="AD5" s="143">
        <v>31.7</v>
      </c>
      <c r="AE5" s="143">
        <v>32.1</v>
      </c>
      <c r="AF5" s="143">
        <v>30</v>
      </c>
      <c r="AG5" s="164">
        <v>24.2</v>
      </c>
      <c r="AH5" s="143">
        <v>22.8</v>
      </c>
      <c r="AI5" s="143">
        <v>24.7</v>
      </c>
      <c r="AJ5" s="143">
        <v>25.8</v>
      </c>
      <c r="AK5" s="164">
        <v>25.8</v>
      </c>
      <c r="AL5" s="143">
        <v>26.4</v>
      </c>
      <c r="AM5" s="143">
        <v>26.4</v>
      </c>
      <c r="AN5" s="143">
        <v>26.6</v>
      </c>
    </row>
    <row r="6" spans="1:40" s="138" customFormat="1" ht="12.75">
      <c r="A6" s="156" t="s">
        <v>485</v>
      </c>
      <c r="B6" s="143"/>
      <c r="C6" s="143"/>
      <c r="D6" s="143"/>
      <c r="E6" s="164"/>
      <c r="F6" s="143"/>
      <c r="G6" s="143"/>
      <c r="H6" s="143"/>
      <c r="I6" s="164"/>
      <c r="J6" s="143"/>
      <c r="K6" s="143"/>
      <c r="L6" s="143"/>
      <c r="M6" s="164"/>
      <c r="N6" s="143"/>
      <c r="O6" s="143"/>
      <c r="P6" s="143"/>
      <c r="Q6" s="164"/>
      <c r="R6" s="143"/>
      <c r="S6" s="143"/>
      <c r="T6" s="143"/>
      <c r="U6" s="164"/>
      <c r="V6" s="143"/>
      <c r="W6" s="143"/>
      <c r="X6" s="143"/>
      <c r="Y6" s="164"/>
      <c r="Z6" s="143"/>
      <c r="AA6" s="143"/>
      <c r="AB6" s="143"/>
      <c r="AC6" s="164"/>
      <c r="AD6" s="143"/>
      <c r="AE6" s="143"/>
      <c r="AF6" s="143"/>
      <c r="AG6" s="164"/>
      <c r="AH6" s="143"/>
      <c r="AI6" s="143">
        <v>21.2</v>
      </c>
      <c r="AJ6" s="143">
        <v>21.2</v>
      </c>
      <c r="AK6" s="164">
        <v>21.2</v>
      </c>
      <c r="AL6" s="143">
        <v>21.2</v>
      </c>
      <c r="AM6" s="143">
        <v>21.2</v>
      </c>
      <c r="AN6" s="143">
        <v>21.2</v>
      </c>
    </row>
    <row r="7" spans="1:40" s="138" customFormat="1" ht="12.75">
      <c r="A7" s="156" t="s">
        <v>218</v>
      </c>
      <c r="B7" s="143">
        <v>10</v>
      </c>
      <c r="C7" s="143">
        <v>10</v>
      </c>
      <c r="D7" s="143">
        <v>10</v>
      </c>
      <c r="E7" s="164">
        <v>10</v>
      </c>
      <c r="F7" s="143">
        <v>10</v>
      </c>
      <c r="G7" s="143">
        <v>10</v>
      </c>
      <c r="H7" s="143">
        <v>10</v>
      </c>
      <c r="I7" s="164">
        <v>10</v>
      </c>
      <c r="J7" s="143">
        <v>10</v>
      </c>
      <c r="K7" s="143">
        <v>9.1</v>
      </c>
      <c r="L7" s="143">
        <v>9.1</v>
      </c>
      <c r="M7" s="164">
        <v>9.1</v>
      </c>
      <c r="N7" s="143">
        <v>9.1</v>
      </c>
      <c r="O7" s="143">
        <v>9.1</v>
      </c>
      <c r="P7" s="143">
        <v>9.1</v>
      </c>
      <c r="Q7" s="164">
        <v>10</v>
      </c>
      <c r="R7" s="143">
        <v>10</v>
      </c>
      <c r="S7" s="143">
        <v>10</v>
      </c>
      <c r="T7" s="143">
        <v>10</v>
      </c>
      <c r="U7" s="164">
        <v>10</v>
      </c>
      <c r="V7" s="143">
        <v>10</v>
      </c>
      <c r="W7" s="143">
        <v>10</v>
      </c>
      <c r="X7" s="143">
        <v>10</v>
      </c>
      <c r="Y7" s="164">
        <v>10</v>
      </c>
      <c r="Z7" s="143">
        <v>10</v>
      </c>
      <c r="AA7" s="143">
        <v>10</v>
      </c>
      <c r="AB7" s="143">
        <v>10</v>
      </c>
      <c r="AC7" s="164">
        <v>20.2</v>
      </c>
      <c r="AD7" s="143">
        <v>20.2</v>
      </c>
      <c r="AE7" s="143">
        <v>20.2</v>
      </c>
      <c r="AF7" s="143">
        <v>11.1</v>
      </c>
      <c r="AG7" s="164">
        <v>0.7</v>
      </c>
      <c r="AH7" s="143">
        <v>12</v>
      </c>
      <c r="AI7" s="143">
        <v>0</v>
      </c>
      <c r="AJ7" s="143">
        <v>0</v>
      </c>
      <c r="AK7" s="164">
        <v>0</v>
      </c>
      <c r="AL7" s="143">
        <v>0</v>
      </c>
      <c r="AM7" s="143">
        <v>0</v>
      </c>
      <c r="AN7" s="143">
        <v>0</v>
      </c>
    </row>
    <row r="8" spans="1:40" s="138" customFormat="1" ht="12.75">
      <c r="A8" s="156" t="s">
        <v>339</v>
      </c>
      <c r="B8" s="143"/>
      <c r="C8" s="143"/>
      <c r="D8" s="143"/>
      <c r="E8" s="164"/>
      <c r="F8" s="143"/>
      <c r="G8" s="143"/>
      <c r="H8" s="143"/>
      <c r="I8" s="164"/>
      <c r="J8" s="143"/>
      <c r="K8" s="143"/>
      <c r="L8" s="143"/>
      <c r="M8" s="164"/>
      <c r="N8" s="143"/>
      <c r="O8" s="143"/>
      <c r="P8" s="143"/>
      <c r="Q8" s="164"/>
      <c r="R8" s="143">
        <v>0</v>
      </c>
      <c r="S8" s="143">
        <v>0</v>
      </c>
      <c r="T8" s="143">
        <v>0</v>
      </c>
      <c r="U8" s="164">
        <v>0</v>
      </c>
      <c r="V8" s="143">
        <v>0</v>
      </c>
      <c r="W8" s="143">
        <v>0</v>
      </c>
      <c r="X8" s="143">
        <v>0</v>
      </c>
      <c r="Y8" s="164">
        <v>0</v>
      </c>
      <c r="Z8" s="143">
        <v>0</v>
      </c>
      <c r="AA8" s="143">
        <v>0</v>
      </c>
      <c r="AB8" s="143">
        <v>0</v>
      </c>
      <c r="AC8" s="164">
        <v>0</v>
      </c>
      <c r="AD8" s="143">
        <v>0</v>
      </c>
      <c r="AE8" s="143">
        <v>0</v>
      </c>
      <c r="AF8" s="143">
        <v>9.1</v>
      </c>
      <c r="AG8" s="164">
        <v>16.3</v>
      </c>
      <c r="AH8" s="143">
        <v>9.2</v>
      </c>
      <c r="AI8" s="143">
        <v>0</v>
      </c>
      <c r="AJ8" s="143">
        <v>0</v>
      </c>
      <c r="AK8" s="164">
        <v>0</v>
      </c>
      <c r="AL8" s="143">
        <v>0</v>
      </c>
      <c r="AM8" s="143">
        <v>0</v>
      </c>
      <c r="AN8" s="143">
        <v>0</v>
      </c>
    </row>
    <row r="9" spans="1:40" s="138" customFormat="1" ht="12.75">
      <c r="A9" s="156" t="s">
        <v>304</v>
      </c>
      <c r="B9" s="143"/>
      <c r="C9" s="143"/>
      <c r="D9" s="143"/>
      <c r="E9" s="164"/>
      <c r="F9" s="143"/>
      <c r="G9" s="143"/>
      <c r="H9" s="143"/>
      <c r="I9" s="164"/>
      <c r="J9" s="143"/>
      <c r="K9" s="143"/>
      <c r="L9" s="143"/>
      <c r="M9" s="164"/>
      <c r="N9" s="143"/>
      <c r="O9" s="143"/>
      <c r="P9" s="143"/>
      <c r="Q9" s="164"/>
      <c r="R9" s="143">
        <v>0</v>
      </c>
      <c r="S9" s="143">
        <v>0</v>
      </c>
      <c r="T9" s="143">
        <v>0</v>
      </c>
      <c r="U9" s="164">
        <v>0</v>
      </c>
      <c r="V9" s="143">
        <v>0</v>
      </c>
      <c r="W9" s="143">
        <v>0</v>
      </c>
      <c r="X9" s="143">
        <v>0</v>
      </c>
      <c r="Y9" s="164">
        <v>0</v>
      </c>
      <c r="Z9" s="143">
        <v>0</v>
      </c>
      <c r="AA9" s="143">
        <v>0</v>
      </c>
      <c r="AB9" s="143">
        <v>0</v>
      </c>
      <c r="AC9" s="164">
        <v>0</v>
      </c>
      <c r="AD9" s="143">
        <v>8</v>
      </c>
      <c r="AE9" s="143">
        <v>8</v>
      </c>
      <c r="AF9" s="143">
        <v>8</v>
      </c>
      <c r="AG9" s="164">
        <v>7</v>
      </c>
      <c r="AH9" s="143">
        <v>7</v>
      </c>
      <c r="AI9" s="143">
        <v>7</v>
      </c>
      <c r="AJ9" s="143">
        <v>7</v>
      </c>
      <c r="AK9" s="164">
        <v>7</v>
      </c>
      <c r="AL9" s="143">
        <v>7</v>
      </c>
      <c r="AM9" s="143">
        <v>7</v>
      </c>
      <c r="AN9" s="143">
        <v>7</v>
      </c>
    </row>
    <row r="10" spans="1:40" s="138" customFormat="1" ht="12.75">
      <c r="A10" s="156" t="s">
        <v>340</v>
      </c>
      <c r="B10" s="143"/>
      <c r="C10" s="143"/>
      <c r="D10" s="143"/>
      <c r="E10" s="164"/>
      <c r="F10" s="143"/>
      <c r="G10" s="143"/>
      <c r="H10" s="143"/>
      <c r="I10" s="164"/>
      <c r="J10" s="143"/>
      <c r="K10" s="143"/>
      <c r="L10" s="143"/>
      <c r="M10" s="164"/>
      <c r="N10" s="143"/>
      <c r="O10" s="143"/>
      <c r="P10" s="143"/>
      <c r="Q10" s="164"/>
      <c r="R10" s="143"/>
      <c r="S10" s="143"/>
      <c r="T10" s="143"/>
      <c r="U10" s="164"/>
      <c r="V10" s="143"/>
      <c r="W10" s="143"/>
      <c r="X10" s="143"/>
      <c r="Y10" s="164"/>
      <c r="Z10" s="143"/>
      <c r="AA10" s="143"/>
      <c r="AB10" s="143"/>
      <c r="AC10" s="164"/>
      <c r="AD10" s="143"/>
      <c r="AE10" s="143"/>
      <c r="AF10" s="143"/>
      <c r="AG10" s="164">
        <v>4.4</v>
      </c>
      <c r="AH10" s="143">
        <v>0</v>
      </c>
      <c r="AI10" s="143">
        <v>0</v>
      </c>
      <c r="AJ10" s="143">
        <v>0</v>
      </c>
      <c r="AK10" s="164">
        <v>0</v>
      </c>
      <c r="AL10" s="143">
        <v>0</v>
      </c>
      <c r="AM10" s="143">
        <v>0</v>
      </c>
      <c r="AN10" s="143">
        <v>0</v>
      </c>
    </row>
    <row r="11" spans="1:40" s="138" customFormat="1" ht="12.75">
      <c r="A11" s="156" t="s">
        <v>219</v>
      </c>
      <c r="B11" s="143">
        <v>0</v>
      </c>
      <c r="C11" s="143">
        <v>0</v>
      </c>
      <c r="D11" s="143">
        <v>0</v>
      </c>
      <c r="E11" s="164">
        <v>0</v>
      </c>
      <c r="F11" s="143">
        <v>0</v>
      </c>
      <c r="G11" s="143">
        <v>0</v>
      </c>
      <c r="H11" s="143">
        <v>0</v>
      </c>
      <c r="I11" s="164">
        <v>0</v>
      </c>
      <c r="J11" s="143">
        <v>1</v>
      </c>
      <c r="K11" s="143">
        <v>10</v>
      </c>
      <c r="L11" s="143">
        <v>10</v>
      </c>
      <c r="M11" s="164">
        <v>9.8</v>
      </c>
      <c r="N11" s="143">
        <v>8</v>
      </c>
      <c r="O11" s="143">
        <v>8</v>
      </c>
      <c r="P11" s="143">
        <v>8</v>
      </c>
      <c r="Q11" s="164">
        <v>8</v>
      </c>
      <c r="R11" s="143">
        <v>7.7</v>
      </c>
      <c r="S11" s="143">
        <v>7.3</v>
      </c>
      <c r="T11" s="143">
        <v>6.9</v>
      </c>
      <c r="U11" s="164">
        <v>0</v>
      </c>
      <c r="V11" s="143">
        <v>0</v>
      </c>
      <c r="W11" s="143">
        <v>0</v>
      </c>
      <c r="X11" s="143">
        <v>0</v>
      </c>
      <c r="Y11" s="164">
        <v>0</v>
      </c>
      <c r="Z11" s="143">
        <v>0</v>
      </c>
      <c r="AA11" s="143">
        <v>0</v>
      </c>
      <c r="AB11" s="143">
        <v>0</v>
      </c>
      <c r="AC11" s="164">
        <v>0</v>
      </c>
      <c r="AD11" s="143">
        <v>0</v>
      </c>
      <c r="AE11" s="143">
        <v>0</v>
      </c>
      <c r="AF11" s="143">
        <v>0</v>
      </c>
      <c r="AG11" s="164">
        <v>0</v>
      </c>
      <c r="AH11" s="143">
        <v>0</v>
      </c>
      <c r="AI11" s="143">
        <v>0</v>
      </c>
      <c r="AJ11" s="143">
        <v>0</v>
      </c>
      <c r="AK11" s="164">
        <v>0</v>
      </c>
      <c r="AL11" s="143">
        <v>0</v>
      </c>
      <c r="AM11" s="143">
        <v>0</v>
      </c>
      <c r="AN11" s="143">
        <v>0</v>
      </c>
    </row>
    <row r="12" spans="1:40" s="138" customFormat="1" ht="12.75">
      <c r="A12" s="156" t="s">
        <v>220</v>
      </c>
      <c r="B12" s="143">
        <v>0</v>
      </c>
      <c r="C12" s="143">
        <v>0</v>
      </c>
      <c r="D12" s="143">
        <v>0</v>
      </c>
      <c r="E12" s="164">
        <v>0</v>
      </c>
      <c r="F12" s="143">
        <v>0</v>
      </c>
      <c r="G12" s="143">
        <v>0</v>
      </c>
      <c r="H12" s="143">
        <v>0</v>
      </c>
      <c r="I12" s="164">
        <v>0</v>
      </c>
      <c r="J12" s="143">
        <v>0</v>
      </c>
      <c r="K12" s="143">
        <v>0</v>
      </c>
      <c r="L12" s="143">
        <v>0</v>
      </c>
      <c r="M12" s="164">
        <v>0</v>
      </c>
      <c r="N12" s="143">
        <v>0</v>
      </c>
      <c r="O12" s="143">
        <v>0</v>
      </c>
      <c r="P12" s="143">
        <v>0</v>
      </c>
      <c r="Q12" s="164">
        <v>0</v>
      </c>
      <c r="R12" s="143">
        <v>0</v>
      </c>
      <c r="S12" s="143">
        <v>0</v>
      </c>
      <c r="T12" s="143">
        <v>0</v>
      </c>
      <c r="U12" s="164">
        <v>6.9</v>
      </c>
      <c r="V12" s="143">
        <v>7</v>
      </c>
      <c r="W12" s="143">
        <v>8.6</v>
      </c>
      <c r="X12" s="143">
        <v>8.2</v>
      </c>
      <c r="Y12" s="164">
        <v>8.2</v>
      </c>
      <c r="Z12" s="143">
        <v>8.3</v>
      </c>
      <c r="AA12" s="143">
        <v>8.3</v>
      </c>
      <c r="AB12" s="143">
        <v>8.2</v>
      </c>
      <c r="AC12" s="164">
        <v>8.3</v>
      </c>
      <c r="AD12" s="143">
        <v>7</v>
      </c>
      <c r="AE12" s="143">
        <v>7</v>
      </c>
      <c r="AF12" s="143">
        <v>7</v>
      </c>
      <c r="AG12" s="164">
        <v>7.3</v>
      </c>
      <c r="AH12" s="143">
        <v>7.3</v>
      </c>
      <c r="AI12" s="143">
        <v>7.3</v>
      </c>
      <c r="AJ12" s="143">
        <v>0</v>
      </c>
      <c r="AK12" s="164">
        <v>0</v>
      </c>
      <c r="AL12" s="143">
        <v>0</v>
      </c>
      <c r="AM12" s="143">
        <v>0</v>
      </c>
      <c r="AN12" s="143">
        <v>0</v>
      </c>
    </row>
    <row r="13" spans="1:40" s="138" customFormat="1" ht="12.75">
      <c r="A13" s="156" t="s">
        <v>305</v>
      </c>
      <c r="B13" s="143"/>
      <c r="C13" s="143"/>
      <c r="D13" s="143"/>
      <c r="E13" s="164"/>
      <c r="F13" s="143"/>
      <c r="G13" s="143"/>
      <c r="H13" s="143"/>
      <c r="I13" s="164"/>
      <c r="J13" s="143"/>
      <c r="K13" s="143"/>
      <c r="L13" s="143"/>
      <c r="M13" s="164"/>
      <c r="N13" s="143"/>
      <c r="O13" s="143"/>
      <c r="P13" s="143"/>
      <c r="Q13" s="164"/>
      <c r="R13" s="143">
        <v>0</v>
      </c>
      <c r="S13" s="143">
        <v>0</v>
      </c>
      <c r="T13" s="143">
        <v>0</v>
      </c>
      <c r="U13" s="164">
        <v>0</v>
      </c>
      <c r="V13" s="143">
        <v>0</v>
      </c>
      <c r="W13" s="143">
        <v>0</v>
      </c>
      <c r="X13" s="143">
        <v>0</v>
      </c>
      <c r="Y13" s="164">
        <v>0</v>
      </c>
      <c r="Z13" s="143">
        <v>0</v>
      </c>
      <c r="AA13" s="143">
        <v>0</v>
      </c>
      <c r="AB13" s="143">
        <v>0</v>
      </c>
      <c r="AC13" s="164">
        <v>0</v>
      </c>
      <c r="AD13" s="143">
        <v>7</v>
      </c>
      <c r="AE13" s="143">
        <v>7</v>
      </c>
      <c r="AF13" s="143">
        <v>7</v>
      </c>
      <c r="AG13" s="164">
        <v>7.3</v>
      </c>
      <c r="AH13" s="143">
        <v>7.3</v>
      </c>
      <c r="AI13" s="143">
        <v>7.3</v>
      </c>
      <c r="AJ13" s="143">
        <v>7.3</v>
      </c>
      <c r="AK13" s="164">
        <v>7.3</v>
      </c>
      <c r="AL13" s="143">
        <v>7.3</v>
      </c>
      <c r="AM13" s="143">
        <v>7.3</v>
      </c>
      <c r="AN13" s="143">
        <v>7.3</v>
      </c>
    </row>
    <row r="14" spans="1:40" s="138" customFormat="1" ht="12.75">
      <c r="A14" s="156" t="s">
        <v>221</v>
      </c>
      <c r="B14" s="143">
        <v>0</v>
      </c>
      <c r="C14" s="143">
        <v>0</v>
      </c>
      <c r="D14" s="143">
        <v>0</v>
      </c>
      <c r="E14" s="164">
        <v>0</v>
      </c>
      <c r="F14" s="143">
        <v>0</v>
      </c>
      <c r="G14" s="143">
        <v>0</v>
      </c>
      <c r="H14" s="143">
        <v>0</v>
      </c>
      <c r="I14" s="164">
        <v>0</v>
      </c>
      <c r="J14" s="143">
        <v>0</v>
      </c>
      <c r="K14" s="143">
        <v>0</v>
      </c>
      <c r="L14" s="143">
        <v>0</v>
      </c>
      <c r="M14" s="164">
        <v>0</v>
      </c>
      <c r="N14" s="143">
        <v>0</v>
      </c>
      <c r="O14" s="143">
        <v>0</v>
      </c>
      <c r="P14" s="143">
        <v>0</v>
      </c>
      <c r="Q14" s="164">
        <v>0</v>
      </c>
      <c r="R14" s="143">
        <v>0</v>
      </c>
      <c r="S14" s="143">
        <v>0</v>
      </c>
      <c r="T14" s="143">
        <v>0</v>
      </c>
      <c r="U14" s="164">
        <v>0</v>
      </c>
      <c r="V14" s="143">
        <v>5.5</v>
      </c>
      <c r="W14" s="143">
        <v>5.5</v>
      </c>
      <c r="X14" s="143">
        <v>5.5</v>
      </c>
      <c r="Y14" s="164">
        <v>5.5</v>
      </c>
      <c r="Z14" s="143">
        <v>5.5</v>
      </c>
      <c r="AA14" s="143">
        <v>5.5</v>
      </c>
      <c r="AB14" s="143">
        <v>5.5</v>
      </c>
      <c r="AC14" s="164">
        <v>5.5</v>
      </c>
      <c r="AD14" s="143">
        <v>5.5</v>
      </c>
      <c r="AE14" s="143">
        <v>5.5</v>
      </c>
      <c r="AF14" s="143">
        <v>5.5</v>
      </c>
      <c r="AG14" s="164">
        <v>5.7</v>
      </c>
      <c r="AH14" s="143">
        <v>5.7</v>
      </c>
      <c r="AI14" s="143">
        <v>5.7</v>
      </c>
      <c r="AJ14" s="143">
        <v>5.7</v>
      </c>
      <c r="AK14" s="164">
        <v>5.7</v>
      </c>
      <c r="AL14" s="143">
        <v>5.7</v>
      </c>
      <c r="AM14" s="143">
        <v>5.7</v>
      </c>
      <c r="AN14" s="143">
        <v>5.7</v>
      </c>
    </row>
    <row r="15" spans="1:40" s="138" customFormat="1" ht="12.75">
      <c r="A15" s="156" t="s">
        <v>488</v>
      </c>
      <c r="B15" s="143"/>
      <c r="C15" s="143"/>
      <c r="D15" s="143"/>
      <c r="E15" s="164"/>
      <c r="F15" s="143"/>
      <c r="G15" s="143"/>
      <c r="H15" s="143"/>
      <c r="I15" s="164"/>
      <c r="J15" s="143"/>
      <c r="K15" s="143"/>
      <c r="L15" s="143"/>
      <c r="M15" s="164"/>
      <c r="N15" s="143"/>
      <c r="O15" s="143"/>
      <c r="P15" s="143"/>
      <c r="Q15" s="164"/>
      <c r="R15" s="143"/>
      <c r="S15" s="143"/>
      <c r="T15" s="143"/>
      <c r="U15" s="164"/>
      <c r="V15" s="143"/>
      <c r="W15" s="143"/>
      <c r="X15" s="143"/>
      <c r="Y15" s="164"/>
      <c r="Z15" s="143"/>
      <c r="AA15" s="143"/>
      <c r="AB15" s="143"/>
      <c r="AC15" s="164"/>
      <c r="AD15" s="143"/>
      <c r="AE15" s="143"/>
      <c r="AF15" s="143"/>
      <c r="AG15" s="164"/>
      <c r="AH15" s="143">
        <v>5</v>
      </c>
      <c r="AI15" s="143">
        <v>5</v>
      </c>
      <c r="AJ15" s="143">
        <v>5</v>
      </c>
      <c r="AK15" s="164">
        <v>5</v>
      </c>
      <c r="AL15" s="143">
        <v>5</v>
      </c>
      <c r="AM15" s="143">
        <v>5</v>
      </c>
      <c r="AN15" s="143">
        <v>5</v>
      </c>
    </row>
    <row r="16" spans="1:40" s="138" customFormat="1" ht="12.75">
      <c r="A16" s="156" t="s">
        <v>297</v>
      </c>
      <c r="B16" s="143">
        <v>0</v>
      </c>
      <c r="C16" s="143">
        <v>0</v>
      </c>
      <c r="D16" s="165">
        <v>0</v>
      </c>
      <c r="E16" s="164">
        <v>0</v>
      </c>
      <c r="F16" s="143">
        <v>0</v>
      </c>
      <c r="G16" s="143">
        <v>0</v>
      </c>
      <c r="H16" s="165">
        <v>0</v>
      </c>
      <c r="I16" s="164">
        <v>0</v>
      </c>
      <c r="J16" s="143">
        <v>0</v>
      </c>
      <c r="K16" s="143">
        <v>0</v>
      </c>
      <c r="L16" s="165">
        <v>0</v>
      </c>
      <c r="M16" s="164">
        <v>0</v>
      </c>
      <c r="N16" s="143">
        <v>0</v>
      </c>
      <c r="O16" s="143">
        <v>0</v>
      </c>
      <c r="P16" s="165">
        <v>0</v>
      </c>
      <c r="Q16" s="164">
        <v>0</v>
      </c>
      <c r="R16" s="143">
        <v>0</v>
      </c>
      <c r="S16" s="143">
        <v>0</v>
      </c>
      <c r="T16" s="165">
        <v>0</v>
      </c>
      <c r="U16" s="164">
        <v>0</v>
      </c>
      <c r="V16" s="143">
        <v>0</v>
      </c>
      <c r="W16" s="143">
        <v>0</v>
      </c>
      <c r="X16" s="165">
        <v>0</v>
      </c>
      <c r="Y16" s="164">
        <v>0</v>
      </c>
      <c r="Z16" s="143">
        <v>0</v>
      </c>
      <c r="AA16" s="143">
        <v>0</v>
      </c>
      <c r="AB16" s="165" t="s">
        <v>296</v>
      </c>
      <c r="AC16" s="164">
        <v>10</v>
      </c>
      <c r="AD16" s="143">
        <v>4.1</v>
      </c>
      <c r="AE16" s="143">
        <v>4.1</v>
      </c>
      <c r="AF16" s="165">
        <v>0.9</v>
      </c>
      <c r="AG16" s="166">
        <v>0.9</v>
      </c>
      <c r="AH16" s="143">
        <v>0.9</v>
      </c>
      <c r="AI16" s="143">
        <v>1.2</v>
      </c>
      <c r="AJ16" s="143">
        <v>1.2</v>
      </c>
      <c r="AK16" s="166">
        <v>1.2</v>
      </c>
      <c r="AL16" s="143">
        <v>1.2</v>
      </c>
      <c r="AM16" s="143">
        <v>1.2</v>
      </c>
      <c r="AN16" s="143">
        <v>1.2</v>
      </c>
    </row>
    <row r="17" spans="1:40" s="138" customFormat="1" ht="12.75">
      <c r="A17" s="156" t="s">
        <v>486</v>
      </c>
      <c r="B17" s="143"/>
      <c r="C17" s="143"/>
      <c r="D17" s="165"/>
      <c r="E17" s="164"/>
      <c r="F17" s="143"/>
      <c r="G17" s="143"/>
      <c r="H17" s="165"/>
      <c r="I17" s="164"/>
      <c r="J17" s="143"/>
      <c r="K17" s="143"/>
      <c r="L17" s="165"/>
      <c r="M17" s="164"/>
      <c r="N17" s="143"/>
      <c r="O17" s="143"/>
      <c r="P17" s="165"/>
      <c r="Q17" s="164"/>
      <c r="R17" s="143"/>
      <c r="S17" s="143"/>
      <c r="T17" s="165"/>
      <c r="U17" s="164"/>
      <c r="V17" s="143"/>
      <c r="W17" s="143"/>
      <c r="X17" s="165"/>
      <c r="Y17" s="164"/>
      <c r="Z17" s="143"/>
      <c r="AA17" s="143"/>
      <c r="AB17" s="165"/>
      <c r="AC17" s="164"/>
      <c r="AD17" s="143"/>
      <c r="AE17" s="143"/>
      <c r="AF17" s="165"/>
      <c r="AG17" s="166"/>
      <c r="AH17" s="143"/>
      <c r="AI17" s="143">
        <v>3</v>
      </c>
      <c r="AJ17" s="143">
        <v>3</v>
      </c>
      <c r="AK17" s="166">
        <v>3</v>
      </c>
      <c r="AL17" s="143">
        <v>3</v>
      </c>
      <c r="AM17" s="143">
        <v>3</v>
      </c>
      <c r="AN17" s="143">
        <v>3</v>
      </c>
    </row>
    <row r="18" spans="1:40" s="138" customFormat="1" ht="12.75">
      <c r="A18" s="156" t="s">
        <v>487</v>
      </c>
      <c r="B18" s="143"/>
      <c r="C18" s="143"/>
      <c r="D18" s="165"/>
      <c r="E18" s="164"/>
      <c r="F18" s="143"/>
      <c r="G18" s="143"/>
      <c r="H18" s="165"/>
      <c r="I18" s="164"/>
      <c r="J18" s="143"/>
      <c r="K18" s="143"/>
      <c r="L18" s="165"/>
      <c r="M18" s="164"/>
      <c r="N18" s="143"/>
      <c r="O18" s="143"/>
      <c r="P18" s="165"/>
      <c r="Q18" s="164"/>
      <c r="R18" s="143"/>
      <c r="S18" s="143"/>
      <c r="T18" s="165"/>
      <c r="U18" s="164"/>
      <c r="V18" s="143"/>
      <c r="W18" s="143"/>
      <c r="X18" s="165"/>
      <c r="Y18" s="164"/>
      <c r="Z18" s="143"/>
      <c r="AA18" s="143"/>
      <c r="AB18" s="165"/>
      <c r="AC18" s="164"/>
      <c r="AD18" s="143"/>
      <c r="AE18" s="143"/>
      <c r="AF18" s="165"/>
      <c r="AG18" s="166"/>
      <c r="AH18" s="143"/>
      <c r="AI18" s="143">
        <v>3</v>
      </c>
      <c r="AJ18" s="143">
        <v>3</v>
      </c>
      <c r="AK18" s="166">
        <v>3</v>
      </c>
      <c r="AL18" s="143">
        <v>3</v>
      </c>
      <c r="AM18" s="143">
        <v>3</v>
      </c>
      <c r="AN18" s="143">
        <v>3</v>
      </c>
    </row>
    <row r="19" spans="1:40" s="138" customFormat="1" ht="12.75">
      <c r="A19" s="156" t="s">
        <v>298</v>
      </c>
      <c r="B19" s="143">
        <v>0.8536585279099742</v>
      </c>
      <c r="C19" s="143">
        <v>0.8638211294327122</v>
      </c>
      <c r="D19" s="143">
        <v>0.9146341370464011</v>
      </c>
      <c r="E19" s="164">
        <v>0.9499451122973058</v>
      </c>
      <c r="F19" s="143">
        <v>0.8361859671119312</v>
      </c>
      <c r="G19" s="143">
        <v>0.8008129999917377</v>
      </c>
      <c r="H19" s="143">
        <v>0.8313008045599513</v>
      </c>
      <c r="I19" s="164">
        <v>0.8353658451690462</v>
      </c>
      <c r="J19" s="143">
        <v>0.8943089340009255</v>
      </c>
      <c r="K19" s="143">
        <v>0.809480315577934</v>
      </c>
      <c r="L19" s="143">
        <v>0.7863787083981983</v>
      </c>
      <c r="M19" s="164">
        <v>0.8076321870035551</v>
      </c>
      <c r="N19" s="143">
        <v>0.8122719137895332</v>
      </c>
      <c r="O19" s="143">
        <v>0.8113284441523129</v>
      </c>
      <c r="P19" s="143">
        <v>0.8418225656295637</v>
      </c>
      <c r="Q19" s="164">
        <v>0.8405544989804938</v>
      </c>
      <c r="R19" s="143">
        <v>0.7622991513207545</v>
      </c>
      <c r="S19" s="143">
        <v>0.7365209191504876</v>
      </c>
      <c r="T19" s="143">
        <v>0.6881665179462358</v>
      </c>
      <c r="U19" s="164">
        <v>0.5518095338589396</v>
      </c>
      <c r="V19" s="143">
        <v>0.5821989672914454</v>
      </c>
      <c r="W19" s="143">
        <v>0.6218052442876445</v>
      </c>
      <c r="X19" s="143">
        <v>0.6104149865907349</v>
      </c>
      <c r="Y19" s="164">
        <v>0.8670883927079881</v>
      </c>
      <c r="Z19" s="143">
        <v>0.605449303494575</v>
      </c>
      <c r="AA19" s="143">
        <v>8.5</v>
      </c>
      <c r="AB19" s="143">
        <v>9.2</v>
      </c>
      <c r="AC19" s="164">
        <v>9.2</v>
      </c>
      <c r="AD19" s="143">
        <v>9.4</v>
      </c>
      <c r="AE19" s="143">
        <v>9.4</v>
      </c>
      <c r="AF19" s="143">
        <v>7.7</v>
      </c>
      <c r="AG19" s="164">
        <v>8.5</v>
      </c>
      <c r="AH19" s="143">
        <v>8.5</v>
      </c>
      <c r="AI19" s="143">
        <v>6.7</v>
      </c>
      <c r="AJ19" s="143">
        <v>6.5</v>
      </c>
      <c r="AK19" s="164">
        <v>6.4</v>
      </c>
      <c r="AL19" s="143">
        <v>6.2</v>
      </c>
      <c r="AM19" s="143">
        <v>6.1</v>
      </c>
      <c r="AN19" s="143">
        <v>6.1</v>
      </c>
    </row>
    <row r="20" spans="1:40" s="138" customFormat="1" ht="12.75">
      <c r="A20" s="156" t="s">
        <v>281</v>
      </c>
      <c r="B20" s="143">
        <v>0.7142485802028248</v>
      </c>
      <c r="C20" s="143">
        <v>0.7159672187110103</v>
      </c>
      <c r="D20" s="143">
        <v>0.715761561759138</v>
      </c>
      <c r="E20" s="166">
        <v>0.7157553346789439</v>
      </c>
      <c r="F20" s="143">
        <v>0.6712103245403086</v>
      </c>
      <c r="G20" s="143">
        <v>0.6708216208729294</v>
      </c>
      <c r="H20" s="143">
        <v>0.6744011751780004</v>
      </c>
      <c r="I20" s="166">
        <v>0.7019365792080641</v>
      </c>
      <c r="J20" s="143">
        <v>0.7019410683255204</v>
      </c>
      <c r="K20" s="143">
        <v>0.6312651426319411</v>
      </c>
      <c r="L20" s="143">
        <v>0.8122450035127251</v>
      </c>
      <c r="M20" s="166">
        <v>0.6999316315001588</v>
      </c>
      <c r="N20" s="143">
        <v>1.4198750662153141</v>
      </c>
      <c r="O20" s="143">
        <v>1.5932499594493055</v>
      </c>
      <c r="P20" s="143">
        <v>1.745558646264425</v>
      </c>
      <c r="Q20" s="166">
        <v>1.4790506844699263</v>
      </c>
      <c r="R20" s="143">
        <v>1.4594182347387974</v>
      </c>
      <c r="S20" s="143">
        <v>1.5853665658246578</v>
      </c>
      <c r="T20" s="143">
        <v>1.33633786884441</v>
      </c>
      <c r="U20" s="166">
        <v>0.9603047174925864</v>
      </c>
      <c r="V20" s="143">
        <v>1.2066299996959822</v>
      </c>
      <c r="W20" s="143">
        <v>0.9935386721685244</v>
      </c>
      <c r="X20" s="143">
        <v>0.7754382307267293</v>
      </c>
      <c r="Y20" s="166">
        <v>0.4893512594819468</v>
      </c>
      <c r="Z20" s="143">
        <v>0.43830488066741774</v>
      </c>
      <c r="AA20" s="143">
        <v>5.4</v>
      </c>
      <c r="AB20" s="143">
        <v>5.4</v>
      </c>
      <c r="AC20" s="166" t="s">
        <v>296</v>
      </c>
      <c r="AD20" s="143">
        <v>0</v>
      </c>
      <c r="AE20" s="138">
        <v>0</v>
      </c>
      <c r="AF20" s="143">
        <v>0</v>
      </c>
      <c r="AG20" s="164">
        <v>0</v>
      </c>
      <c r="AH20" s="143">
        <v>0</v>
      </c>
      <c r="AI20" s="143">
        <v>0</v>
      </c>
      <c r="AJ20" s="143">
        <v>0</v>
      </c>
      <c r="AK20" s="164">
        <v>0</v>
      </c>
      <c r="AL20" s="143">
        <v>0</v>
      </c>
      <c r="AM20" s="143">
        <v>0</v>
      </c>
      <c r="AN20" s="143">
        <v>0</v>
      </c>
    </row>
    <row r="21" spans="1:40" s="138" customFormat="1" ht="12.75">
      <c r="A21" s="156" t="s">
        <v>222</v>
      </c>
      <c r="B21" s="143">
        <v>25</v>
      </c>
      <c r="C21" s="143">
        <v>25</v>
      </c>
      <c r="D21" s="143">
        <v>25</v>
      </c>
      <c r="E21" s="164">
        <v>25</v>
      </c>
      <c r="F21" s="143">
        <v>25</v>
      </c>
      <c r="G21" s="143">
        <v>25</v>
      </c>
      <c r="H21" s="143">
        <v>25</v>
      </c>
      <c r="I21" s="164">
        <v>25</v>
      </c>
      <c r="J21" s="143">
        <v>25</v>
      </c>
      <c r="K21" s="143">
        <v>22.7</v>
      </c>
      <c r="L21" s="143">
        <v>22.7</v>
      </c>
      <c r="M21" s="164">
        <v>22.7</v>
      </c>
      <c r="N21" s="143">
        <v>11.8</v>
      </c>
      <c r="O21" s="143">
        <v>11.8</v>
      </c>
      <c r="P21" s="143">
        <v>11.8</v>
      </c>
      <c r="Q21" s="164">
        <v>11.8</v>
      </c>
      <c r="R21" s="143">
        <v>11.8</v>
      </c>
      <c r="S21" s="143">
        <v>11.8</v>
      </c>
      <c r="T21" s="143">
        <v>11.7</v>
      </c>
      <c r="U21" s="164">
        <v>11.7</v>
      </c>
      <c r="V21" s="143">
        <v>11.7</v>
      </c>
      <c r="W21" s="143">
        <v>1.7</v>
      </c>
      <c r="X21" s="143">
        <v>1.7</v>
      </c>
      <c r="Y21" s="164">
        <v>0</v>
      </c>
      <c r="Z21" s="143">
        <v>0</v>
      </c>
      <c r="AA21" s="143">
        <v>0</v>
      </c>
      <c r="AB21" s="143">
        <v>0</v>
      </c>
      <c r="AC21" s="164">
        <v>0</v>
      </c>
      <c r="AD21" s="143">
        <v>0</v>
      </c>
      <c r="AE21" s="143">
        <v>0</v>
      </c>
      <c r="AF21" s="143">
        <v>0</v>
      </c>
      <c r="AG21" s="164">
        <v>0</v>
      </c>
      <c r="AH21" s="143">
        <v>0</v>
      </c>
      <c r="AI21" s="143">
        <v>0</v>
      </c>
      <c r="AJ21" s="143">
        <v>0</v>
      </c>
      <c r="AK21" s="164">
        <v>0</v>
      </c>
      <c r="AL21" s="143">
        <v>0</v>
      </c>
      <c r="AM21" s="143">
        <v>0</v>
      </c>
      <c r="AN21" s="143">
        <v>0</v>
      </c>
    </row>
    <row r="22" spans="1:40" s="138" customFormat="1" ht="12.75">
      <c r="A22" s="156" t="s">
        <v>246</v>
      </c>
      <c r="B22" s="143">
        <v>5</v>
      </c>
      <c r="C22" s="143">
        <v>7.8</v>
      </c>
      <c r="D22" s="143">
        <v>5.3</v>
      </c>
      <c r="E22" s="164">
        <v>5.4</v>
      </c>
      <c r="F22" s="143">
        <v>5.1</v>
      </c>
      <c r="G22" s="143">
        <v>5.2</v>
      </c>
      <c r="H22" s="143">
        <v>5.4</v>
      </c>
      <c r="I22" s="164">
        <v>5.9</v>
      </c>
      <c r="J22" s="143">
        <v>7.4</v>
      </c>
      <c r="K22" s="143">
        <v>9.1</v>
      </c>
      <c r="L22" s="143">
        <v>8.7</v>
      </c>
      <c r="M22" s="164">
        <v>9.5</v>
      </c>
      <c r="N22" s="143">
        <v>6.4</v>
      </c>
      <c r="O22" s="143">
        <v>5.7</v>
      </c>
      <c r="P22" s="143">
        <v>4.6</v>
      </c>
      <c r="Q22" s="164">
        <v>4.2</v>
      </c>
      <c r="R22" s="143">
        <v>4</v>
      </c>
      <c r="S22" s="143">
        <v>3.3</v>
      </c>
      <c r="T22" s="143">
        <v>2.7</v>
      </c>
      <c r="U22" s="164">
        <v>6.4</v>
      </c>
      <c r="V22" s="143">
        <v>5.9</v>
      </c>
      <c r="W22" s="143">
        <v>6.7</v>
      </c>
      <c r="X22" s="143">
        <v>7.1</v>
      </c>
      <c r="Y22" s="164">
        <v>7.7</v>
      </c>
      <c r="Z22" s="143">
        <v>8.1</v>
      </c>
      <c r="AA22" s="143">
        <v>5.6</v>
      </c>
      <c r="AB22" s="143">
        <v>17</v>
      </c>
      <c r="AC22" s="164">
        <v>6.8</v>
      </c>
      <c r="AD22" s="143">
        <v>6.9</v>
      </c>
      <c r="AE22" s="143">
        <v>6.5</v>
      </c>
      <c r="AF22" s="143">
        <v>8.7</v>
      </c>
      <c r="AG22" s="164">
        <v>9.3</v>
      </c>
      <c r="AH22" s="143">
        <v>9.5</v>
      </c>
      <c r="AI22" s="143">
        <v>7.9</v>
      </c>
      <c r="AJ22" s="143">
        <v>7.1</v>
      </c>
      <c r="AK22" s="164">
        <v>7.2</v>
      </c>
      <c r="AL22" s="143">
        <v>6.7</v>
      </c>
      <c r="AM22" s="143">
        <v>6.8</v>
      </c>
      <c r="AN22" s="143">
        <v>6.6</v>
      </c>
    </row>
    <row r="23" spans="1:40" s="138" customFormat="1" ht="12.75">
      <c r="A23" s="156" t="s">
        <v>337</v>
      </c>
      <c r="B23" s="143">
        <v>15.2</v>
      </c>
      <c r="C23" s="143">
        <v>14.5</v>
      </c>
      <c r="D23" s="143">
        <v>14.3</v>
      </c>
      <c r="E23" s="164">
        <v>12.7</v>
      </c>
      <c r="F23" s="143">
        <v>12.3</v>
      </c>
      <c r="G23" s="143">
        <v>13.2</v>
      </c>
      <c r="H23" s="143">
        <v>12.7</v>
      </c>
      <c r="I23" s="164">
        <v>11.5</v>
      </c>
      <c r="J23" s="143">
        <v>11.4</v>
      </c>
      <c r="K23" s="143">
        <v>8.7</v>
      </c>
      <c r="L23" s="143">
        <v>7.8</v>
      </c>
      <c r="M23" s="164">
        <v>8.4</v>
      </c>
      <c r="N23" s="143">
        <v>8.9</v>
      </c>
      <c r="O23" s="143">
        <v>6.7</v>
      </c>
      <c r="P23" s="143">
        <v>5.4</v>
      </c>
      <c r="Q23" s="164">
        <v>5.1</v>
      </c>
      <c r="R23" s="143">
        <v>4.6</v>
      </c>
      <c r="S23" s="143">
        <v>4.4</v>
      </c>
      <c r="T23" s="143">
        <v>3.6</v>
      </c>
      <c r="U23" s="167"/>
      <c r="V23" s="168"/>
      <c r="W23" s="168"/>
      <c r="X23" s="168"/>
      <c r="Y23" s="167"/>
      <c r="Z23" s="168"/>
      <c r="AA23" s="168"/>
      <c r="AB23" s="168"/>
      <c r="AC23" s="167"/>
      <c r="AD23" s="168"/>
      <c r="AE23" s="168"/>
      <c r="AF23" s="168"/>
      <c r="AG23" s="167"/>
      <c r="AH23" s="168"/>
      <c r="AI23" s="168"/>
      <c r="AJ23" s="168"/>
      <c r="AK23" s="167"/>
      <c r="AL23" s="168"/>
      <c r="AM23" s="168"/>
      <c r="AN23" s="168"/>
    </row>
    <row r="24" spans="1:40" s="138" customFormat="1" ht="12.75">
      <c r="A24" s="156" t="s">
        <v>223</v>
      </c>
      <c r="B24" s="143">
        <v>0.6</v>
      </c>
      <c r="C24" s="143">
        <v>0.6</v>
      </c>
      <c r="D24" s="143">
        <v>0.6</v>
      </c>
      <c r="E24" s="164">
        <v>0.6</v>
      </c>
      <c r="F24" s="143">
        <v>0.5</v>
      </c>
      <c r="G24" s="143">
        <v>0.5</v>
      </c>
      <c r="H24" s="143">
        <v>2.8</v>
      </c>
      <c r="I24" s="164">
        <v>5.2</v>
      </c>
      <c r="J24" s="143">
        <v>4.2</v>
      </c>
      <c r="K24" s="143">
        <v>4</v>
      </c>
      <c r="L24" s="143">
        <v>4</v>
      </c>
      <c r="M24" s="164">
        <v>4</v>
      </c>
      <c r="N24" s="143">
        <v>5.1</v>
      </c>
      <c r="O24" s="143">
        <v>4.9</v>
      </c>
      <c r="P24" s="143">
        <v>4.9</v>
      </c>
      <c r="Q24" s="164">
        <v>4.9</v>
      </c>
      <c r="R24" s="143">
        <v>5.3</v>
      </c>
      <c r="S24" s="143">
        <v>6.6</v>
      </c>
      <c r="T24" s="143">
        <v>6.8</v>
      </c>
      <c r="U24" s="164">
        <v>6.8</v>
      </c>
      <c r="V24" s="143">
        <v>1.3</v>
      </c>
      <c r="W24" s="143">
        <v>10</v>
      </c>
      <c r="X24" s="143">
        <v>10</v>
      </c>
      <c r="Y24" s="164">
        <v>10</v>
      </c>
      <c r="Z24" s="143">
        <v>10</v>
      </c>
      <c r="AA24" s="143">
        <v>7.6</v>
      </c>
      <c r="AB24" s="143">
        <v>8.3</v>
      </c>
      <c r="AC24" s="164">
        <v>8.3</v>
      </c>
      <c r="AD24" s="143">
        <v>0.2</v>
      </c>
      <c r="AE24" s="143">
        <v>0.2</v>
      </c>
      <c r="AF24" s="143">
        <v>5</v>
      </c>
      <c r="AG24" s="164">
        <v>8.4</v>
      </c>
      <c r="AH24" s="143">
        <v>4.8</v>
      </c>
      <c r="AI24" s="143">
        <v>0</v>
      </c>
      <c r="AJ24" s="143">
        <v>7.1</v>
      </c>
      <c r="AK24" s="164">
        <v>7.1</v>
      </c>
      <c r="AL24" s="143">
        <v>7.1</v>
      </c>
      <c r="AM24" s="143">
        <v>7.1</v>
      </c>
      <c r="AN24" s="143">
        <v>7.1</v>
      </c>
    </row>
    <row r="25" ht="12.75"/>
    <row r="26" spans="1:40" s="88" customFormat="1" ht="12.75">
      <c r="A26" s="161"/>
      <c r="B26" s="162">
        <v>36981</v>
      </c>
      <c r="C26" s="162">
        <v>37072</v>
      </c>
      <c r="D26" s="162">
        <v>37164</v>
      </c>
      <c r="E26" s="162">
        <v>37256</v>
      </c>
      <c r="F26" s="162">
        <v>37346</v>
      </c>
      <c r="G26" s="162">
        <v>37437</v>
      </c>
      <c r="H26" s="162">
        <v>37529</v>
      </c>
      <c r="I26" s="162">
        <v>37621</v>
      </c>
      <c r="J26" s="162">
        <v>37711</v>
      </c>
      <c r="K26" s="162">
        <v>37802</v>
      </c>
      <c r="L26" s="162">
        <v>37894</v>
      </c>
      <c r="M26" s="162">
        <v>37986</v>
      </c>
      <c r="N26" s="162">
        <v>38077</v>
      </c>
      <c r="O26" s="162">
        <v>38168</v>
      </c>
      <c r="P26" s="162">
        <v>38260</v>
      </c>
      <c r="Q26" s="162">
        <v>38352</v>
      </c>
      <c r="R26" s="162">
        <v>38442</v>
      </c>
      <c r="S26" s="162">
        <v>38533</v>
      </c>
      <c r="T26" s="162">
        <v>38625</v>
      </c>
      <c r="U26" s="162">
        <v>38717</v>
      </c>
      <c r="V26" s="162">
        <v>38807</v>
      </c>
      <c r="W26" s="162">
        <v>38898</v>
      </c>
      <c r="X26" s="162">
        <v>38990</v>
      </c>
      <c r="Y26" s="162">
        <v>38717</v>
      </c>
      <c r="Z26" s="162">
        <v>39172</v>
      </c>
      <c r="AA26" s="162">
        <v>39263</v>
      </c>
      <c r="AB26" s="162">
        <v>39355</v>
      </c>
      <c r="AC26" s="162">
        <v>39447</v>
      </c>
      <c r="AD26" s="162">
        <v>39538</v>
      </c>
      <c r="AE26" s="162">
        <v>39629</v>
      </c>
      <c r="AF26" s="162">
        <v>39721</v>
      </c>
      <c r="AG26" s="162">
        <v>39813</v>
      </c>
      <c r="AH26" s="162">
        <v>39903</v>
      </c>
      <c r="AI26" s="162">
        <v>39994</v>
      </c>
      <c r="AJ26" s="162">
        <v>40086</v>
      </c>
      <c r="AK26" s="162">
        <v>40178</v>
      </c>
      <c r="AL26" s="162">
        <v>40268</v>
      </c>
      <c r="AM26" s="162">
        <v>40359</v>
      </c>
      <c r="AN26" s="162">
        <v>40451</v>
      </c>
    </row>
    <row r="27" spans="1:40" ht="12.75">
      <c r="A27" s="149"/>
      <c r="B27" s="150"/>
      <c r="C27" s="150"/>
      <c r="D27" s="150"/>
      <c r="E27" s="150"/>
      <c r="F27" s="150"/>
      <c r="G27" s="150"/>
      <c r="H27" s="150"/>
      <c r="I27" s="150"/>
      <c r="J27" s="150"/>
      <c r="K27" s="150"/>
      <c r="L27" s="150"/>
      <c r="M27" s="150"/>
      <c r="N27" s="150"/>
      <c r="O27" s="150"/>
      <c r="P27" s="150"/>
      <c r="Q27" s="150"/>
      <c r="R27" s="150"/>
      <c r="S27" s="150"/>
      <c r="T27" s="150"/>
      <c r="U27" s="150"/>
      <c r="V27" s="150"/>
      <c r="W27" s="150"/>
      <c r="X27" s="150"/>
      <c r="Y27" s="150"/>
      <c r="Z27" s="150"/>
      <c r="AA27" s="150"/>
      <c r="AB27" s="150"/>
      <c r="AC27" s="150"/>
      <c r="AD27" s="150"/>
      <c r="AE27" s="150"/>
      <c r="AF27" s="150"/>
      <c r="AG27" s="150"/>
      <c r="AH27" s="150"/>
      <c r="AI27" s="150"/>
      <c r="AJ27" s="150"/>
      <c r="AK27" s="150"/>
      <c r="AL27" s="150"/>
      <c r="AM27" s="150"/>
      <c r="AN27" s="150"/>
    </row>
    <row r="28" spans="1:40" ht="12.75">
      <c r="A28" s="95" t="s">
        <v>247</v>
      </c>
      <c r="B28" s="91">
        <v>98400001</v>
      </c>
      <c r="C28" s="91">
        <v>98400001</v>
      </c>
      <c r="D28" s="91">
        <v>98400001</v>
      </c>
      <c r="E28" s="163">
        <v>98400001</v>
      </c>
      <c r="F28" s="91">
        <v>98400001</v>
      </c>
      <c r="G28" s="91">
        <v>98400001</v>
      </c>
      <c r="H28" s="91">
        <v>98400001</v>
      </c>
      <c r="I28" s="163">
        <v>98400001</v>
      </c>
      <c r="J28" s="91">
        <v>98400001</v>
      </c>
      <c r="K28" s="91">
        <v>108217579</v>
      </c>
      <c r="L28" s="91">
        <v>108217579</v>
      </c>
      <c r="M28" s="163">
        <v>108217579</v>
      </c>
      <c r="N28" s="91">
        <v>108217579</v>
      </c>
      <c r="O28" s="91">
        <v>108217579</v>
      </c>
      <c r="P28" s="91">
        <v>108217579</v>
      </c>
      <c r="Q28" s="163">
        <v>108618775</v>
      </c>
      <c r="R28" s="91">
        <v>108618775</v>
      </c>
      <c r="S28" s="91">
        <v>108618775</v>
      </c>
      <c r="T28" s="91">
        <v>108985250</v>
      </c>
      <c r="U28" s="163">
        <v>108985250</v>
      </c>
      <c r="V28" s="91">
        <v>108985250</v>
      </c>
      <c r="W28" s="91">
        <v>108985250</v>
      </c>
      <c r="X28" s="91">
        <v>109330376</v>
      </c>
      <c r="Y28" s="163">
        <v>109330376</v>
      </c>
      <c r="Z28" s="91">
        <v>109330376</v>
      </c>
      <c r="AA28" s="91">
        <v>109330376</v>
      </c>
      <c r="AB28" s="91">
        <v>109675502</v>
      </c>
      <c r="AC28" s="163">
        <v>109675502</v>
      </c>
      <c r="AD28" s="91">
        <v>109675502</v>
      </c>
      <c r="AE28" s="91">
        <v>109675502</v>
      </c>
      <c r="AF28" s="91">
        <v>109675502</v>
      </c>
      <c r="AG28" s="163">
        <v>104519063</v>
      </c>
      <c r="AH28" s="91">
        <v>104519063</v>
      </c>
      <c r="AI28" s="91">
        <v>104519063</v>
      </c>
      <c r="AJ28" s="91">
        <v>104519063</v>
      </c>
      <c r="AK28" s="163">
        <v>104519063</v>
      </c>
      <c r="AL28" s="91">
        <v>104519063</v>
      </c>
      <c r="AM28" s="91">
        <v>104519063</v>
      </c>
      <c r="AN28" s="91">
        <v>104519063</v>
      </c>
    </row>
    <row r="29" spans="1:40" ht="12.75">
      <c r="A29" s="95" t="s">
        <v>248</v>
      </c>
      <c r="B29" s="91">
        <v>98023156</v>
      </c>
      <c r="C29" s="91">
        <v>97787857</v>
      </c>
      <c r="D29" s="91">
        <v>97815954</v>
      </c>
      <c r="E29" s="163">
        <v>97816805</v>
      </c>
      <c r="F29" s="91">
        <v>97840717.87777779</v>
      </c>
      <c r="G29" s="91">
        <v>97897411.1098901</v>
      </c>
      <c r="H29" s="91">
        <v>97377795.91304348</v>
      </c>
      <c r="I29" s="163">
        <v>93557882.5</v>
      </c>
      <c r="J29" s="91">
        <v>93321936.77777778</v>
      </c>
      <c r="K29" s="91">
        <v>103731373.04395604</v>
      </c>
      <c r="L29" s="91">
        <v>103943514.13043478</v>
      </c>
      <c r="M29" s="163">
        <v>103928722.07259788</v>
      </c>
      <c r="N29" s="91">
        <v>103789131.52747253</v>
      </c>
      <c r="O29" s="91">
        <v>102810735.3956044</v>
      </c>
      <c r="P29" s="91">
        <v>102874801.93478261</v>
      </c>
      <c r="Q29" s="163">
        <v>103084702.64130434</v>
      </c>
      <c r="R29" s="91">
        <v>103178579.25555556</v>
      </c>
      <c r="S29" s="91">
        <v>101985561.87912089</v>
      </c>
      <c r="T29" s="91">
        <v>101259496.68478261</v>
      </c>
      <c r="U29" s="163">
        <v>101573175.91304348</v>
      </c>
      <c r="V29" s="91">
        <v>101572976</v>
      </c>
      <c r="W29" s="91">
        <v>95022571.98901099</v>
      </c>
      <c r="X29" s="91">
        <v>92112430.32608695</v>
      </c>
      <c r="Y29" s="163">
        <v>92423794</v>
      </c>
      <c r="Z29" s="91">
        <v>92423794</v>
      </c>
      <c r="AA29" s="91">
        <v>92264359.65934066</v>
      </c>
      <c r="AB29" s="91">
        <v>77956034.01086956</v>
      </c>
      <c r="AC29" s="163">
        <v>74902754.64754099</v>
      </c>
      <c r="AD29" s="91">
        <v>82047191</v>
      </c>
      <c r="AE29" s="91">
        <v>90215712</v>
      </c>
      <c r="AF29" s="91">
        <v>90215712</v>
      </c>
      <c r="AG29" s="163">
        <v>90203568</v>
      </c>
      <c r="AH29" s="91">
        <v>82320177</v>
      </c>
      <c r="AI29" s="91">
        <v>88685905</v>
      </c>
      <c r="AJ29" s="91">
        <v>89431697</v>
      </c>
      <c r="AK29" s="163">
        <v>88832770</v>
      </c>
      <c r="AL29" s="91">
        <v>89431697</v>
      </c>
      <c r="AM29" s="91">
        <v>89431697</v>
      </c>
      <c r="AN29" s="91">
        <v>89431697</v>
      </c>
    </row>
    <row r="30" ht="12.75"/>
    <row r="31" ht="51">
      <c r="A31" s="101" t="s">
        <v>478</v>
      </c>
    </row>
    <row r="32" ht="12.75"/>
  </sheetData>
  <printOptions/>
  <pageMargins left="0.75" right="0.75" top="1" bottom="1" header="0.5" footer="0.5"/>
  <pageSetup fitToHeight="1" fitToWidth="1" horizontalDpi="300" verticalDpi="300" orientation="landscape" paperSize="9" scale="41" r:id="rId1"/>
</worksheet>
</file>

<file path=xl/worksheets/sheet3.xml><?xml version="1.0" encoding="utf-8"?>
<worksheet xmlns="http://schemas.openxmlformats.org/spreadsheetml/2006/main" xmlns:r="http://schemas.openxmlformats.org/officeDocument/2006/relationships">
  <sheetPr>
    <tabColor indexed="57"/>
    <pageSetUpPr fitToPage="1"/>
  </sheetPr>
  <dimension ref="A2:AW24"/>
  <sheetViews>
    <sheetView workbookViewId="0" topLeftCell="A1">
      <pane xSplit="1" ySplit="2" topLeftCell="AQ3" activePane="bottomRight" state="frozen"/>
      <selection pane="topLeft" activeCell="V51" sqref="V51"/>
      <selection pane="topRight" activeCell="V51" sqref="V51"/>
      <selection pane="bottomLeft" activeCell="V51" sqref="V51"/>
      <selection pane="bottomRight" activeCell="AW24" sqref="AW24"/>
    </sheetView>
  </sheetViews>
  <sheetFormatPr defaultColWidth="9.140625" defaultRowHeight="12.75" zeroHeight="1" outlineLevelCol="1"/>
  <cols>
    <col min="1" max="1" width="43.421875" style="15" bestFit="1" customWidth="1"/>
    <col min="2" max="2" width="9.8515625" style="15" hidden="1" customWidth="1" outlineLevel="1"/>
    <col min="3" max="21" width="0" style="15" hidden="1" customWidth="1" outlineLevel="1"/>
    <col min="22" max="22" width="9.140625" style="15" customWidth="1" collapsed="1"/>
    <col min="23" max="51" width="9.140625" style="15" customWidth="1"/>
    <col min="52" max="16384" width="0" style="15" hidden="1" customWidth="1"/>
  </cols>
  <sheetData>
    <row r="1" ht="12.75"/>
    <row r="2" spans="1:49" ht="12.75" customHeight="1">
      <c r="A2" s="5" t="s">
        <v>379</v>
      </c>
      <c r="B2" s="6" t="s">
        <v>0</v>
      </c>
      <c r="C2" s="6" t="s">
        <v>1</v>
      </c>
      <c r="D2" s="6" t="s">
        <v>2</v>
      </c>
      <c r="E2" s="6" t="s">
        <v>3</v>
      </c>
      <c r="F2" s="12" t="s">
        <v>4</v>
      </c>
      <c r="G2" s="6" t="s">
        <v>10</v>
      </c>
      <c r="H2" s="6" t="s">
        <v>11</v>
      </c>
      <c r="I2" s="6" t="s">
        <v>12</v>
      </c>
      <c r="J2" s="6" t="s">
        <v>13</v>
      </c>
      <c r="K2" s="12" t="s">
        <v>14</v>
      </c>
      <c r="L2" s="6" t="s">
        <v>15</v>
      </c>
      <c r="M2" s="6" t="s">
        <v>16</v>
      </c>
      <c r="N2" s="6" t="s">
        <v>17</v>
      </c>
      <c r="O2" s="6" t="s">
        <v>18</v>
      </c>
      <c r="P2" s="12" t="s">
        <v>19</v>
      </c>
      <c r="Q2" s="6" t="s">
        <v>20</v>
      </c>
      <c r="R2" s="6" t="s">
        <v>21</v>
      </c>
      <c r="S2" s="6" t="s">
        <v>22</v>
      </c>
      <c r="T2" s="6" t="s">
        <v>23</v>
      </c>
      <c r="U2" s="12" t="s">
        <v>24</v>
      </c>
      <c r="V2" s="6" t="s">
        <v>25</v>
      </c>
      <c r="W2" s="6" t="s">
        <v>26</v>
      </c>
      <c r="X2" s="6" t="s">
        <v>27</v>
      </c>
      <c r="Y2" s="6" t="s">
        <v>28</v>
      </c>
      <c r="Z2" s="12" t="s">
        <v>29</v>
      </c>
      <c r="AA2" s="6" t="s">
        <v>30</v>
      </c>
      <c r="AB2" s="6" t="s">
        <v>31</v>
      </c>
      <c r="AC2" s="6" t="s">
        <v>32</v>
      </c>
      <c r="AD2" s="6" t="s">
        <v>275</v>
      </c>
      <c r="AE2" s="12" t="s">
        <v>276</v>
      </c>
      <c r="AF2" s="6" t="s">
        <v>278</v>
      </c>
      <c r="AG2" s="6" t="s">
        <v>280</v>
      </c>
      <c r="AH2" s="6" t="s">
        <v>287</v>
      </c>
      <c r="AI2" s="6" t="s">
        <v>289</v>
      </c>
      <c r="AJ2" s="12" t="s">
        <v>290</v>
      </c>
      <c r="AK2" s="6" t="s">
        <v>299</v>
      </c>
      <c r="AL2" s="6" t="s">
        <v>300</v>
      </c>
      <c r="AM2" s="6" t="s">
        <v>301</v>
      </c>
      <c r="AN2" s="6" t="s">
        <v>302</v>
      </c>
      <c r="AO2" s="12" t="s">
        <v>303</v>
      </c>
      <c r="AP2" s="6" t="s">
        <v>341</v>
      </c>
      <c r="AQ2" s="6" t="s">
        <v>342</v>
      </c>
      <c r="AR2" s="6" t="s">
        <v>343</v>
      </c>
      <c r="AS2" s="6" t="s">
        <v>344</v>
      </c>
      <c r="AT2" s="12" t="s">
        <v>345</v>
      </c>
      <c r="AU2" s="6" t="s">
        <v>491</v>
      </c>
      <c r="AV2" s="6" t="s">
        <v>494</v>
      </c>
      <c r="AW2" s="6" t="s">
        <v>496</v>
      </c>
    </row>
    <row r="3" spans="2:49" ht="12.75" customHeight="1">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row>
    <row r="4" spans="1:49" ht="12.75">
      <c r="A4" s="22" t="s">
        <v>5</v>
      </c>
      <c r="B4" s="60">
        <v>1063.9860869565218</v>
      </c>
      <c r="C4" s="60">
        <v>888.4753820033956</v>
      </c>
      <c r="D4" s="60">
        <v>1026.292372881356</v>
      </c>
      <c r="E4" s="60">
        <v>1127.3896011396012</v>
      </c>
      <c r="F4" s="13">
        <v>4100.415357766143</v>
      </c>
      <c r="G4" s="60">
        <v>1048.128591954023</v>
      </c>
      <c r="H4" s="60">
        <v>1082.432942954288</v>
      </c>
      <c r="I4" s="60">
        <v>1035.9847573204975</v>
      </c>
      <c r="J4" s="60">
        <v>1348.3597662771285</v>
      </c>
      <c r="K4" s="13">
        <v>4494.79457364341</v>
      </c>
      <c r="L4" s="60">
        <v>1492.4327897752312</v>
      </c>
      <c r="M4" s="60">
        <v>1603.9221014492753</v>
      </c>
      <c r="N4" s="60">
        <v>1542.2607189259418</v>
      </c>
      <c r="O4" s="60">
        <v>2081.1659807956103</v>
      </c>
      <c r="P4" s="13">
        <v>6702.486631016042</v>
      </c>
      <c r="Q4" s="60">
        <v>2272.8701923076924</v>
      </c>
      <c r="R4" s="60">
        <v>2026.1681796464406</v>
      </c>
      <c r="S4" s="60">
        <v>2221.76326129666</v>
      </c>
      <c r="T4" s="60">
        <v>3194.549763033175</v>
      </c>
      <c r="U4" s="13">
        <v>9653.652517275419</v>
      </c>
      <c r="V4" s="60">
        <v>3054.7005347593586</v>
      </c>
      <c r="W4" s="60">
        <v>2748.6333837619763</v>
      </c>
      <c r="X4" s="60">
        <v>2911.32703777336</v>
      </c>
      <c r="Y4" s="60">
        <v>3555.8168083097257</v>
      </c>
      <c r="Z4" s="13">
        <v>12294.261392088134</v>
      </c>
      <c r="AA4" s="60">
        <v>3774.4281663516067</v>
      </c>
      <c r="AB4" s="60">
        <v>3312.1179245283015</v>
      </c>
      <c r="AC4" s="60">
        <v>3527.5</v>
      </c>
      <c r="AD4" s="60">
        <f aca="true" t="shared" si="0" ref="AD4:AD12">AE4-AB4-AA4-AC4</f>
        <v>3120.3957143457446</v>
      </c>
      <c r="AE4" s="13">
        <v>13734.441805225653</v>
      </c>
      <c r="AF4" s="60">
        <v>2676.6995329527763</v>
      </c>
      <c r="AG4" s="60">
        <v>3291.1</v>
      </c>
      <c r="AH4" s="60">
        <v>3737.588652482269</v>
      </c>
      <c r="AI4" s="60">
        <v>4507.163323782235</v>
      </c>
      <c r="AJ4" s="13">
        <v>14113.2</v>
      </c>
      <c r="AK4" s="60">
        <v>4538.7</v>
      </c>
      <c r="AL4" s="60">
        <v>5803.7</v>
      </c>
      <c r="AM4" s="60">
        <v>6211.6</v>
      </c>
      <c r="AN4" s="60">
        <v>4275.1</v>
      </c>
      <c r="AO4" s="13">
        <v>20576.7</v>
      </c>
      <c r="AP4" s="60">
        <v>2794.1</v>
      </c>
      <c r="AQ4" s="243">
        <v>3323.4</v>
      </c>
      <c r="AR4" s="243">
        <v>4857.7</v>
      </c>
      <c r="AS4" s="243">
        <v>5348</v>
      </c>
      <c r="AT4" s="242">
        <v>15983</v>
      </c>
      <c r="AU4" s="247">
        <v>4460</v>
      </c>
      <c r="AV4" s="247">
        <v>4851.49005090236</v>
      </c>
      <c r="AW4" s="247">
        <v>5404</v>
      </c>
    </row>
    <row r="5" spans="1:49" ht="12.75">
      <c r="A5" s="22" t="s">
        <v>6</v>
      </c>
      <c r="B5" s="60">
        <v>71.77043478260869</v>
      </c>
      <c r="C5" s="60">
        <v>8.859083191850594</v>
      </c>
      <c r="D5" s="60">
        <v>39.09957627118644</v>
      </c>
      <c r="E5" s="60">
        <v>134.73290598290598</v>
      </c>
      <c r="F5" s="13">
        <v>251.82897033158812</v>
      </c>
      <c r="G5" s="60">
        <v>102.41379310344828</v>
      </c>
      <c r="H5" s="60">
        <v>172.73894975443898</v>
      </c>
      <c r="I5" s="60">
        <v>133.7585238668271</v>
      </c>
      <c r="J5" s="60">
        <v>88.45993322203672</v>
      </c>
      <c r="K5" s="13">
        <v>499.1356589147286</v>
      </c>
      <c r="L5" s="60">
        <v>212.974878801234</v>
      </c>
      <c r="M5" s="60">
        <v>105.11322463768114</v>
      </c>
      <c r="N5" s="60">
        <v>228.51883932438287</v>
      </c>
      <c r="O5" s="60">
        <v>247.93324188385918</v>
      </c>
      <c r="P5" s="13">
        <v>795.5481283422458</v>
      </c>
      <c r="Q5" s="60">
        <v>416.3942307692308</v>
      </c>
      <c r="R5" s="60">
        <v>347.19063545150505</v>
      </c>
      <c r="S5" s="60">
        <v>522.5</v>
      </c>
      <c r="T5" s="60">
        <v>482.73828330700366</v>
      </c>
      <c r="U5" s="13">
        <v>1763.7216189536032</v>
      </c>
      <c r="V5" s="60">
        <v>638.0053475935829</v>
      </c>
      <c r="W5" s="60">
        <v>537.6752395360564</v>
      </c>
      <c r="X5" s="60">
        <v>478.93638170974157</v>
      </c>
      <c r="Y5" s="60">
        <v>498.80075542965056</v>
      </c>
      <c r="Z5" s="13">
        <v>2142.8943415122685</v>
      </c>
      <c r="AA5" s="60">
        <v>884</v>
      </c>
      <c r="AB5" s="60">
        <v>635</v>
      </c>
      <c r="AC5" s="60">
        <v>588.2</v>
      </c>
      <c r="AD5" s="60">
        <f t="shared" si="0"/>
        <v>399.79999999999995</v>
      </c>
      <c r="AE5" s="13">
        <v>2507</v>
      </c>
      <c r="AF5" s="60">
        <v>566.6839647119875</v>
      </c>
      <c r="AG5" s="60">
        <v>670.5</v>
      </c>
      <c r="AH5" s="60">
        <v>735.4064375340972</v>
      </c>
      <c r="AI5" s="60">
        <v>736.3896848137535</v>
      </c>
      <c r="AJ5" s="13">
        <v>2698.6</v>
      </c>
      <c r="AK5" s="60">
        <v>586.6</v>
      </c>
      <c r="AL5" s="60">
        <v>777.1</v>
      </c>
      <c r="AM5" s="60">
        <v>478.1</v>
      </c>
      <c r="AN5" s="60">
        <v>257.5</v>
      </c>
      <c r="AO5" s="13">
        <v>2045.1</v>
      </c>
      <c r="AP5" s="60">
        <v>475.4</v>
      </c>
      <c r="AQ5" s="243">
        <v>590</v>
      </c>
      <c r="AR5" s="243">
        <v>516.9</v>
      </c>
      <c r="AS5" s="243">
        <v>691</v>
      </c>
      <c r="AT5" s="242">
        <v>2256</v>
      </c>
      <c r="AU5" s="243">
        <v>670</v>
      </c>
      <c r="AV5" s="243">
        <v>573.5631652012956</v>
      </c>
      <c r="AW5" s="243">
        <v>747</v>
      </c>
    </row>
    <row r="6" spans="1:49" ht="12.75">
      <c r="A6" s="21" t="s">
        <v>7</v>
      </c>
      <c r="B6" s="61">
        <v>10.605217391304349</v>
      </c>
      <c r="C6" s="61">
        <v>-46.97792869269949</v>
      </c>
      <c r="D6" s="61">
        <v>-25.314265536723166</v>
      </c>
      <c r="E6" s="61">
        <v>52.628205128205124</v>
      </c>
      <c r="F6" s="14">
        <v>-11.089005235602095</v>
      </c>
      <c r="G6" s="61">
        <v>43.771551724137936</v>
      </c>
      <c r="H6" s="61">
        <v>109.463543634303</v>
      </c>
      <c r="I6" s="61">
        <v>67.47292418772562</v>
      </c>
      <c r="J6" s="61">
        <v>-3.3931552587646077</v>
      </c>
      <c r="K6" s="14">
        <v>221.58527131782947</v>
      </c>
      <c r="L6" s="61">
        <v>124.05024239753195</v>
      </c>
      <c r="M6" s="61">
        <v>1.322463768115942</v>
      </c>
      <c r="N6" s="61">
        <v>123.98873971416198</v>
      </c>
      <c r="O6" s="61">
        <v>118.89803383630544</v>
      </c>
      <c r="P6" s="14">
        <v>370.1916221033868</v>
      </c>
      <c r="Q6" s="61">
        <v>297.21634615384613</v>
      </c>
      <c r="R6" s="61">
        <v>227.8260869565217</v>
      </c>
      <c r="S6" s="61">
        <v>400.9970530451867</v>
      </c>
      <c r="T6" s="61">
        <v>303.4386519220642</v>
      </c>
      <c r="U6" s="14">
        <v>1227.8923988153997</v>
      </c>
      <c r="V6" s="61">
        <v>494.2245989304813</v>
      </c>
      <c r="W6" s="61">
        <v>390.4437720625315</v>
      </c>
      <c r="X6" s="61">
        <v>347.2216699801193</v>
      </c>
      <c r="Y6" s="61">
        <v>305.61850802644005</v>
      </c>
      <c r="Z6" s="14">
        <v>1524.4667000500751</v>
      </c>
      <c r="AA6" s="61">
        <v>733.3034026465028</v>
      </c>
      <c r="AB6" s="61">
        <v>482.6698113207547</v>
      </c>
      <c r="AC6" s="61">
        <v>438.7</v>
      </c>
      <c r="AD6" s="61">
        <f t="shared" si="0"/>
        <v>220.86122783796822</v>
      </c>
      <c r="AE6" s="14">
        <v>1875.5344418052257</v>
      </c>
      <c r="AF6" s="61">
        <v>389.72496107939804</v>
      </c>
      <c r="AG6" s="61">
        <v>496.7</v>
      </c>
      <c r="AH6" s="61">
        <v>523.7315875613747</v>
      </c>
      <c r="AI6" s="61">
        <v>532.3782234957021</v>
      </c>
      <c r="AJ6" s="14">
        <v>1934.2</v>
      </c>
      <c r="AK6" s="61">
        <v>388.6</v>
      </c>
      <c r="AL6" s="61">
        <v>561.7</v>
      </c>
      <c r="AM6" s="61">
        <v>233.1</v>
      </c>
      <c r="AN6" s="61">
        <v>32</v>
      </c>
      <c r="AO6" s="14">
        <v>1160.7</v>
      </c>
      <c r="AP6" s="61">
        <v>297.7</v>
      </c>
      <c r="AQ6" s="248">
        <v>375.1</v>
      </c>
      <c r="AR6" s="248">
        <v>215.9</v>
      </c>
      <c r="AS6" s="248">
        <v>306</v>
      </c>
      <c r="AT6" s="249">
        <v>1202</v>
      </c>
      <c r="AU6" s="243">
        <v>306</v>
      </c>
      <c r="AV6" s="243">
        <v>275.47431744562704</v>
      </c>
      <c r="AW6" s="243">
        <v>439</v>
      </c>
    </row>
    <row r="7" spans="1:49" ht="12.75">
      <c r="A7" s="22" t="s">
        <v>8</v>
      </c>
      <c r="B7" s="60">
        <v>52.51826086956522</v>
      </c>
      <c r="C7" s="60">
        <v>-55.79966044142615</v>
      </c>
      <c r="D7" s="60">
        <v>25.15183615819209</v>
      </c>
      <c r="E7" s="60">
        <v>-3.7286324786324783</v>
      </c>
      <c r="F7" s="13">
        <v>16.551483420593367</v>
      </c>
      <c r="G7" s="60">
        <v>5.897988505747127</v>
      </c>
      <c r="H7" s="60">
        <v>-6.766150358896865</v>
      </c>
      <c r="I7" s="60">
        <v>14.52065784195748</v>
      </c>
      <c r="J7" s="60">
        <v>-22.36644407345576</v>
      </c>
      <c r="K7" s="13">
        <v>-7.317829457364341</v>
      </c>
      <c r="L7" s="60">
        <v>39.850154252974875</v>
      </c>
      <c r="M7" s="60">
        <v>43.70018115942029</v>
      </c>
      <c r="N7" s="60">
        <v>-24.382849718492853</v>
      </c>
      <c r="O7" s="60">
        <v>13.781435756744397</v>
      </c>
      <c r="P7" s="13">
        <v>71.63547237076648</v>
      </c>
      <c r="Q7" s="60">
        <v>-20.129807692307693</v>
      </c>
      <c r="R7" s="60">
        <v>51.92546583850932</v>
      </c>
      <c r="S7" s="60">
        <v>-19.101178781925345</v>
      </c>
      <c r="T7" s="60">
        <v>-41.84834123222748</v>
      </c>
      <c r="U7" s="13">
        <v>-25.44422507403751</v>
      </c>
      <c r="V7" s="60">
        <v>47.93048128342246</v>
      </c>
      <c r="W7" s="60">
        <v>29.475542107917292</v>
      </c>
      <c r="X7" s="60">
        <v>39.731610337972164</v>
      </c>
      <c r="Y7" s="60">
        <v>44.17374881964117</v>
      </c>
      <c r="Z7" s="13">
        <v>161.0315473209815</v>
      </c>
      <c r="AA7" s="60">
        <v>125.30245746691871</v>
      </c>
      <c r="AB7" s="60">
        <v>62.306603773584904</v>
      </c>
      <c r="AC7" s="60">
        <v>-59.7</v>
      </c>
      <c r="AD7" s="60">
        <f t="shared" si="0"/>
        <v>50.71326655047025</v>
      </c>
      <c r="AE7" s="13">
        <v>178.62232779097386</v>
      </c>
      <c r="AF7" s="60">
        <v>-8.303061754021797</v>
      </c>
      <c r="AG7" s="60">
        <v>189</v>
      </c>
      <c r="AH7" s="60">
        <v>-26.73213311511184</v>
      </c>
      <c r="AI7" s="60">
        <v>-67.0487106017192</v>
      </c>
      <c r="AJ7" s="13">
        <v>90.3</v>
      </c>
      <c r="AK7" s="60">
        <v>-7.5</v>
      </c>
      <c r="AL7" s="60">
        <v>-236.7</v>
      </c>
      <c r="AM7" s="60">
        <v>265.4</v>
      </c>
      <c r="AN7" s="60">
        <v>65.9</v>
      </c>
      <c r="AO7" s="13">
        <v>93.2</v>
      </c>
      <c r="AP7" s="60">
        <v>649.9</v>
      </c>
      <c r="AQ7" s="243">
        <v>-492.7</v>
      </c>
      <c r="AR7" s="243">
        <v>-104.7</v>
      </c>
      <c r="AS7" s="243"/>
      <c r="AT7" s="242"/>
      <c r="AU7" s="248">
        <v>121</v>
      </c>
      <c r="AV7" s="248">
        <v>357.4132346136048</v>
      </c>
      <c r="AW7" s="248">
        <v>-189</v>
      </c>
    </row>
    <row r="8" spans="1:49" ht="12.75">
      <c r="A8" s="5" t="s">
        <v>440</v>
      </c>
      <c r="B8" s="60"/>
      <c r="C8" s="60"/>
      <c r="D8" s="60"/>
      <c r="E8" s="60"/>
      <c r="F8" s="13"/>
      <c r="G8" s="60"/>
      <c r="H8" s="60"/>
      <c r="I8" s="60"/>
      <c r="J8" s="60"/>
      <c r="K8" s="13"/>
      <c r="L8" s="60"/>
      <c r="M8" s="60"/>
      <c r="N8" s="60"/>
      <c r="O8" s="60"/>
      <c r="P8" s="13"/>
      <c r="Q8" s="60"/>
      <c r="R8" s="60"/>
      <c r="S8" s="60"/>
      <c r="T8" s="60"/>
      <c r="U8" s="13"/>
      <c r="V8" s="60"/>
      <c r="W8" s="60"/>
      <c r="X8" s="60"/>
      <c r="Y8" s="60"/>
      <c r="Z8" s="13"/>
      <c r="AA8" s="60"/>
      <c r="AB8" s="60"/>
      <c r="AC8" s="60"/>
      <c r="AD8" s="60"/>
      <c r="AE8" s="13"/>
      <c r="AF8" s="60"/>
      <c r="AG8" s="60"/>
      <c r="AH8" s="60"/>
      <c r="AI8" s="60"/>
      <c r="AJ8" s="13"/>
      <c r="AK8" s="60"/>
      <c r="AL8" s="60"/>
      <c r="AM8" s="60"/>
      <c r="AN8" s="60"/>
      <c r="AO8" s="13"/>
      <c r="AP8" s="60"/>
      <c r="AQ8" s="243"/>
      <c r="AR8" s="243"/>
      <c r="AS8" s="243"/>
      <c r="AT8" s="242"/>
      <c r="AU8" s="243"/>
      <c r="AV8" s="243"/>
      <c r="AW8" s="243"/>
    </row>
    <row r="9" spans="1:49" ht="12.75">
      <c r="A9" s="8" t="s">
        <v>442</v>
      </c>
      <c r="B9" s="60"/>
      <c r="C9" s="60"/>
      <c r="D9" s="60"/>
      <c r="E9" s="60"/>
      <c r="F9" s="13"/>
      <c r="G9" s="60"/>
      <c r="H9" s="60"/>
      <c r="I9" s="60"/>
      <c r="J9" s="60"/>
      <c r="K9" s="13"/>
      <c r="L9" s="60"/>
      <c r="M9" s="60"/>
      <c r="N9" s="60"/>
      <c r="O9" s="60"/>
      <c r="P9" s="13"/>
      <c r="Q9" s="60"/>
      <c r="R9" s="60"/>
      <c r="S9" s="60"/>
      <c r="T9" s="60"/>
      <c r="U9" s="13"/>
      <c r="V9" s="60"/>
      <c r="W9" s="60"/>
      <c r="X9" s="60"/>
      <c r="Y9" s="60"/>
      <c r="Z9" s="13"/>
      <c r="AA9" s="60"/>
      <c r="AB9" s="60"/>
      <c r="AC9" s="60"/>
      <c r="AD9" s="60"/>
      <c r="AE9" s="13"/>
      <c r="AF9" s="60"/>
      <c r="AG9" s="60"/>
      <c r="AH9" s="60"/>
      <c r="AI9" s="60"/>
      <c r="AJ9" s="13"/>
      <c r="AK9" s="60"/>
      <c r="AL9" s="60"/>
      <c r="AM9" s="60"/>
      <c r="AN9" s="60"/>
      <c r="AO9" s="13"/>
      <c r="AP9" s="60"/>
      <c r="AQ9" s="243"/>
      <c r="AR9" s="243">
        <v>-17.8</v>
      </c>
      <c r="AS9" s="243">
        <v>11</v>
      </c>
      <c r="AT9" s="242">
        <v>-7</v>
      </c>
      <c r="AU9" s="243">
        <v>-26</v>
      </c>
      <c r="AV9" s="243">
        <v>-25.886152938454416</v>
      </c>
      <c r="AW9" s="243">
        <v>-24</v>
      </c>
    </row>
    <row r="10" spans="1:49" ht="12.75">
      <c r="A10" s="5" t="s">
        <v>441</v>
      </c>
      <c r="B10" s="60"/>
      <c r="C10" s="60"/>
      <c r="D10" s="60"/>
      <c r="E10" s="60"/>
      <c r="F10" s="13"/>
      <c r="G10" s="60"/>
      <c r="H10" s="60"/>
      <c r="I10" s="60"/>
      <c r="J10" s="60"/>
      <c r="K10" s="13"/>
      <c r="L10" s="60"/>
      <c r="M10" s="60"/>
      <c r="N10" s="60"/>
      <c r="O10" s="60"/>
      <c r="P10" s="13"/>
      <c r="Q10" s="60"/>
      <c r="R10" s="60"/>
      <c r="S10" s="60"/>
      <c r="T10" s="60"/>
      <c r="U10" s="13"/>
      <c r="V10" s="60"/>
      <c r="W10" s="60"/>
      <c r="X10" s="60"/>
      <c r="Y10" s="60"/>
      <c r="Z10" s="13"/>
      <c r="AA10" s="60"/>
      <c r="AB10" s="60"/>
      <c r="AC10" s="60"/>
      <c r="AD10" s="60"/>
      <c r="AE10" s="13"/>
      <c r="AF10" s="60"/>
      <c r="AG10" s="60"/>
      <c r="AH10" s="60"/>
      <c r="AI10" s="60"/>
      <c r="AJ10" s="13"/>
      <c r="AK10" s="60"/>
      <c r="AL10" s="60"/>
      <c r="AM10" s="60"/>
      <c r="AN10" s="60"/>
      <c r="AO10" s="13"/>
      <c r="AP10" s="60"/>
      <c r="AQ10" s="243"/>
      <c r="AR10" s="243"/>
      <c r="AS10" s="243"/>
      <c r="AT10" s="242"/>
      <c r="AU10" s="243"/>
      <c r="AV10" s="243"/>
      <c r="AW10" s="243"/>
    </row>
    <row r="11" spans="1:49" ht="12.75">
      <c r="A11" s="21" t="s">
        <v>442</v>
      </c>
      <c r="B11" s="61">
        <v>-42.16347826086957</v>
      </c>
      <c r="C11" s="61">
        <v>25.25636672325976</v>
      </c>
      <c r="D11" s="61">
        <v>-33.90889830508475</v>
      </c>
      <c r="E11" s="61">
        <v>55.2991452991453</v>
      </c>
      <c r="F11" s="14">
        <v>4.331588132635253</v>
      </c>
      <c r="G11" s="61">
        <v>36.634339080459775</v>
      </c>
      <c r="H11" s="61">
        <v>111.08424631658481</v>
      </c>
      <c r="I11" s="61">
        <v>62.60730044123545</v>
      </c>
      <c r="J11" s="61">
        <v>41.94908180300501</v>
      </c>
      <c r="K11" s="14">
        <v>252.95348837209303</v>
      </c>
      <c r="L11" s="61">
        <v>99.95152049360952</v>
      </c>
      <c r="M11" s="61">
        <v>-49.45199275362319</v>
      </c>
      <c r="N11" s="61">
        <v>133.29579904720657</v>
      </c>
      <c r="O11" s="61">
        <v>262.65660722450843</v>
      </c>
      <c r="P11" s="14">
        <v>445.54812834224595</v>
      </c>
      <c r="Q11" s="61">
        <v>248.78365384615384</v>
      </c>
      <c r="R11" s="61">
        <v>139.59866220735788</v>
      </c>
      <c r="S11" s="61">
        <v>363.76227897838896</v>
      </c>
      <c r="T11" s="61">
        <v>281.95365982095836</v>
      </c>
      <c r="U11" s="14">
        <v>1029.466929911155</v>
      </c>
      <c r="V11" s="61">
        <v>384.42245989304814</v>
      </c>
      <c r="W11" s="61">
        <v>324.0040342914776</v>
      </c>
      <c r="X11" s="61">
        <v>280.5168986083499</v>
      </c>
      <c r="Y11" s="61">
        <v>247.1293673276676</v>
      </c>
      <c r="Z11" s="14">
        <v>1226.434651977967</v>
      </c>
      <c r="AA11" s="61">
        <v>577.9773156899811</v>
      </c>
      <c r="AB11" s="61">
        <v>422.6415094339622</v>
      </c>
      <c r="AC11" s="61">
        <v>439.6112910689496</v>
      </c>
      <c r="AD11" s="61">
        <f t="shared" si="0"/>
        <v>125.09054889024259</v>
      </c>
      <c r="AE11" s="14">
        <v>1565.3206650831355</v>
      </c>
      <c r="AF11" s="61">
        <v>308.77010897768554</v>
      </c>
      <c r="AG11" s="61">
        <v>146.1</v>
      </c>
      <c r="AH11" s="61">
        <v>400.4364429896345</v>
      </c>
      <c r="AI11" s="61">
        <v>561.6045845272206</v>
      </c>
      <c r="AJ11" s="14">
        <v>1402.6</v>
      </c>
      <c r="AK11" s="61">
        <v>375.3</v>
      </c>
      <c r="AL11" s="61">
        <v>723</v>
      </c>
      <c r="AM11" s="61">
        <v>31.2</v>
      </c>
      <c r="AN11" s="61">
        <v>-167.1</v>
      </c>
      <c r="AO11" s="14">
        <v>823.5</v>
      </c>
      <c r="AP11" s="61">
        <v>-507.1</v>
      </c>
      <c r="AQ11" s="248">
        <v>849.1</v>
      </c>
      <c r="AR11" s="248">
        <v>68.1</v>
      </c>
      <c r="AS11" s="248">
        <v>149</v>
      </c>
      <c r="AT11" s="249">
        <v>514</v>
      </c>
      <c r="AU11" s="248">
        <v>98</v>
      </c>
      <c r="AV11" s="248">
        <v>-200.02776492364646</v>
      </c>
      <c r="AW11" s="248">
        <v>421</v>
      </c>
    </row>
    <row r="12" spans="1:49" ht="12.75">
      <c r="A12" s="22" t="s">
        <v>9</v>
      </c>
      <c r="B12" s="60">
        <v>126.64695652173913</v>
      </c>
      <c r="C12" s="60">
        <v>3.062818336162988</v>
      </c>
      <c r="D12" s="60">
        <v>-39.82344632768362</v>
      </c>
      <c r="E12" s="60">
        <v>161.59900284900286</v>
      </c>
      <c r="F12" s="13">
        <v>249.25654450261783</v>
      </c>
      <c r="G12" s="60">
        <v>200.70402298850576</v>
      </c>
      <c r="H12" s="60">
        <v>151.1938043067624</v>
      </c>
      <c r="I12" s="60">
        <v>-84.79342158042519</v>
      </c>
      <c r="J12" s="60">
        <v>388.51001669449084</v>
      </c>
      <c r="K12" s="13">
        <v>650.562015503876</v>
      </c>
      <c r="L12" s="60">
        <v>243.23931247245483</v>
      </c>
      <c r="M12" s="60">
        <v>167.92572463768116</v>
      </c>
      <c r="N12" s="60">
        <v>-83.12256388046774</v>
      </c>
      <c r="O12" s="60">
        <v>594.7965249199817</v>
      </c>
      <c r="P12" s="13">
        <v>905.3386809269161</v>
      </c>
      <c r="Q12" s="60">
        <v>456.9375</v>
      </c>
      <c r="R12" s="60">
        <v>363.85570950788343</v>
      </c>
      <c r="S12" s="60">
        <v>115.84970530451866</v>
      </c>
      <c r="T12" s="60">
        <v>682.4433912585571</v>
      </c>
      <c r="U12" s="13">
        <v>1601.09081934847</v>
      </c>
      <c r="V12" s="60">
        <v>519.096256684492</v>
      </c>
      <c r="W12" s="60">
        <v>418.80484114977304</v>
      </c>
      <c r="X12" s="60">
        <v>56.12326043737575</v>
      </c>
      <c r="Y12" s="60">
        <v>428.45609065155804</v>
      </c>
      <c r="Z12" s="13">
        <v>1412.914371557336</v>
      </c>
      <c r="AA12" s="60">
        <v>431.7816635160681</v>
      </c>
      <c r="AB12" s="60">
        <v>765.0896226415094</v>
      </c>
      <c r="AC12" s="60">
        <v>697.8</v>
      </c>
      <c r="AD12" s="60">
        <f t="shared" si="0"/>
        <v>620.7681437711642</v>
      </c>
      <c r="AE12" s="13">
        <v>2515.4394299287414</v>
      </c>
      <c r="AF12" s="60">
        <v>250.12973533990663</v>
      </c>
      <c r="AG12" s="60">
        <v>557.2436245252305</v>
      </c>
      <c r="AH12" s="60">
        <v>594.1080196399346</v>
      </c>
      <c r="AI12" s="60">
        <v>319.1977077363897</v>
      </c>
      <c r="AJ12" s="13">
        <v>1716.6</v>
      </c>
      <c r="AK12" s="60">
        <v>-240.8</v>
      </c>
      <c r="AL12" s="60">
        <v>619.2</v>
      </c>
      <c r="AM12" s="60">
        <v>757</v>
      </c>
      <c r="AN12" s="60">
        <v>860.5</v>
      </c>
      <c r="AO12" s="13">
        <v>1741.6</v>
      </c>
      <c r="AP12" s="60">
        <v>111.7</v>
      </c>
      <c r="AQ12" s="243">
        <v>906.8</v>
      </c>
      <c r="AR12" s="243">
        <v>300.3</v>
      </c>
      <c r="AS12" s="243">
        <v>760</v>
      </c>
      <c r="AT12" s="242">
        <v>2249</v>
      </c>
      <c r="AU12" s="243">
        <v>-511</v>
      </c>
      <c r="AV12" s="243">
        <v>1277.6492364645999</v>
      </c>
      <c r="AW12" s="243">
        <v>98</v>
      </c>
    </row>
    <row r="13" spans="1:49" ht="12.75">
      <c r="A13" s="4" t="s">
        <v>490</v>
      </c>
      <c r="AQ13" s="250"/>
      <c r="AR13" s="250"/>
      <c r="AS13" s="250"/>
      <c r="AT13" s="250"/>
      <c r="AU13" s="250"/>
      <c r="AV13" s="250"/>
      <c r="AW13" s="250"/>
    </row>
    <row r="14" spans="1:49" ht="12.75">
      <c r="A14" s="15" t="s">
        <v>310</v>
      </c>
      <c r="AF14" s="20">
        <v>192.60863636363638</v>
      </c>
      <c r="AG14" s="20">
        <v>184.22316624895575</v>
      </c>
      <c r="AH14" s="20">
        <v>183.2445909090909</v>
      </c>
      <c r="AI14" s="20">
        <v>174.43239775910365</v>
      </c>
      <c r="AJ14" s="20">
        <v>183.8</v>
      </c>
      <c r="AQ14" s="250">
        <v>210.2</v>
      </c>
      <c r="AR14" s="250">
        <v>189.8</v>
      </c>
      <c r="AS14" s="250">
        <v>183.3</v>
      </c>
      <c r="AT14" s="250">
        <v>202.3</v>
      </c>
      <c r="AU14" s="250">
        <v>194.2</v>
      </c>
      <c r="AV14" s="250">
        <v>216.1</v>
      </c>
      <c r="AW14" s="250">
        <v>218.7</v>
      </c>
    </row>
    <row r="15" spans="43:49" ht="12.75">
      <c r="AQ15" s="250"/>
      <c r="AR15" s="250"/>
      <c r="AS15" s="250"/>
      <c r="AT15" s="250"/>
      <c r="AU15" s="250"/>
      <c r="AV15" s="250"/>
      <c r="AW15" s="250"/>
    </row>
    <row r="16" spans="1:49" ht="12.75" customHeight="1">
      <c r="A16" s="178" t="s">
        <v>378</v>
      </c>
      <c r="B16" s="179" t="s">
        <v>0</v>
      </c>
      <c r="C16" s="179" t="s">
        <v>1</v>
      </c>
      <c r="D16" s="179" t="s">
        <v>2</v>
      </c>
      <c r="E16" s="179" t="s">
        <v>3</v>
      </c>
      <c r="F16" s="180" t="s">
        <v>4</v>
      </c>
      <c r="G16" s="179" t="s">
        <v>10</v>
      </c>
      <c r="H16" s="179" t="s">
        <v>11</v>
      </c>
      <c r="I16" s="179" t="s">
        <v>12</v>
      </c>
      <c r="J16" s="179" t="s">
        <v>13</v>
      </c>
      <c r="K16" s="180" t="s">
        <v>14</v>
      </c>
      <c r="L16" s="179" t="s">
        <v>15</v>
      </c>
      <c r="M16" s="179" t="s">
        <v>16</v>
      </c>
      <c r="N16" s="179" t="s">
        <v>17</v>
      </c>
      <c r="O16" s="179" t="s">
        <v>18</v>
      </c>
      <c r="P16" s="180" t="s">
        <v>19</v>
      </c>
      <c r="Q16" s="179" t="s">
        <v>20</v>
      </c>
      <c r="R16" s="179" t="s">
        <v>21</v>
      </c>
      <c r="S16" s="179" t="s">
        <v>22</v>
      </c>
      <c r="T16" s="179" t="s">
        <v>23</v>
      </c>
      <c r="U16" s="180" t="s">
        <v>24</v>
      </c>
      <c r="V16" s="179" t="s">
        <v>25</v>
      </c>
      <c r="W16" s="179" t="s">
        <v>26</v>
      </c>
      <c r="X16" s="179" t="s">
        <v>27</v>
      </c>
      <c r="Y16" s="179" t="s">
        <v>28</v>
      </c>
      <c r="Z16" s="180" t="s">
        <v>29</v>
      </c>
      <c r="AA16" s="179" t="s">
        <v>30</v>
      </c>
      <c r="AB16" s="179" t="s">
        <v>31</v>
      </c>
      <c r="AC16" s="179" t="s">
        <v>32</v>
      </c>
      <c r="AD16" s="179" t="s">
        <v>275</v>
      </c>
      <c r="AE16" s="180" t="s">
        <v>276</v>
      </c>
      <c r="AF16" s="179" t="s">
        <v>278</v>
      </c>
      <c r="AG16" s="179" t="s">
        <v>280</v>
      </c>
      <c r="AH16" s="179" t="s">
        <v>287</v>
      </c>
      <c r="AI16" s="179" t="s">
        <v>289</v>
      </c>
      <c r="AJ16" s="180" t="s">
        <v>290</v>
      </c>
      <c r="AK16" s="179" t="s">
        <v>299</v>
      </c>
      <c r="AL16" s="179" t="s">
        <v>300</v>
      </c>
      <c r="AM16" s="179" t="s">
        <v>301</v>
      </c>
      <c r="AN16" s="179" t="s">
        <v>302</v>
      </c>
      <c r="AO16" s="180" t="s">
        <v>303</v>
      </c>
      <c r="AP16" s="179" t="s">
        <v>341</v>
      </c>
      <c r="AQ16" s="251" t="s">
        <v>342</v>
      </c>
      <c r="AR16" s="251" t="s">
        <v>343</v>
      </c>
      <c r="AS16" s="251" t="s">
        <v>344</v>
      </c>
      <c r="AT16" s="252" t="s">
        <v>345</v>
      </c>
      <c r="AU16" s="251" t="s">
        <v>491</v>
      </c>
      <c r="AV16" s="251" t="s">
        <v>494</v>
      </c>
      <c r="AW16" s="251" t="s">
        <v>496</v>
      </c>
    </row>
    <row r="17" spans="2:49" ht="12.75" customHeight="1">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250"/>
      <c r="AR17" s="250"/>
      <c r="AS17" s="250"/>
      <c r="AT17" s="250"/>
      <c r="AU17" s="250"/>
      <c r="AV17" s="250"/>
      <c r="AW17" s="250"/>
    </row>
    <row r="18" spans="1:49" ht="12.75">
      <c r="A18" s="181" t="s">
        <v>5</v>
      </c>
      <c r="B18" s="60">
        <v>1063.9860869565218</v>
      </c>
      <c r="C18" s="60">
        <v>888.4753820033956</v>
      </c>
      <c r="D18" s="60">
        <v>1026.292372881356</v>
      </c>
      <c r="E18" s="60">
        <v>1127.3896011396012</v>
      </c>
      <c r="F18" s="198">
        <v>4100.415357766143</v>
      </c>
      <c r="G18" s="60">
        <v>1048.128591954023</v>
      </c>
      <c r="H18" s="60">
        <v>1082.432942954288</v>
      </c>
      <c r="I18" s="60">
        <v>1035.9847573204975</v>
      </c>
      <c r="J18" s="60">
        <v>1348.3597662771285</v>
      </c>
      <c r="K18" s="198">
        <v>4494.79457364341</v>
      </c>
      <c r="L18" s="60">
        <v>1492.4327897752312</v>
      </c>
      <c r="M18" s="60">
        <v>1603.9221014492753</v>
      </c>
      <c r="N18" s="60">
        <v>1542.2607189259418</v>
      </c>
      <c r="O18" s="60">
        <v>2081.1659807956103</v>
      </c>
      <c r="P18" s="198">
        <v>6702.486631016042</v>
      </c>
      <c r="Q18" s="60">
        <v>2272.8701923076924</v>
      </c>
      <c r="R18" s="60">
        <v>2026.1681796464406</v>
      </c>
      <c r="S18" s="60">
        <v>2221.76326129666</v>
      </c>
      <c r="T18" s="60">
        <v>3194.549763033175</v>
      </c>
      <c r="U18" s="198">
        <v>9653.652517275419</v>
      </c>
      <c r="V18" s="60">
        <v>3054.7005347593586</v>
      </c>
      <c r="W18" s="60">
        <v>2748.6333837619763</v>
      </c>
      <c r="X18" s="60">
        <v>2911.32703777336</v>
      </c>
      <c r="Y18" s="60">
        <v>3555.8168083097257</v>
      </c>
      <c r="Z18" s="198">
        <v>12294.261392088134</v>
      </c>
      <c r="AA18" s="60">
        <v>3774.4281663516067</v>
      </c>
      <c r="AB18" s="60">
        <v>3312.1179245283015</v>
      </c>
      <c r="AC18" s="60">
        <v>3527.5</v>
      </c>
      <c r="AD18" s="60">
        <f>AE18-AB18-AA18-AC18</f>
        <v>3120.3957143457446</v>
      </c>
      <c r="AE18" s="198">
        <v>13734.441805225653</v>
      </c>
      <c r="AF18" s="60">
        <v>2676.6995329527763</v>
      </c>
      <c r="AG18" s="60">
        <v>3291.1</v>
      </c>
      <c r="AH18" s="60">
        <v>3737.588652482269</v>
      </c>
      <c r="AI18" s="60">
        <v>4507.163323782235</v>
      </c>
      <c r="AJ18" s="198">
        <v>14113.2</v>
      </c>
      <c r="AK18" s="60">
        <v>4538.7</v>
      </c>
      <c r="AL18" s="60">
        <v>5803.7</v>
      </c>
      <c r="AM18" s="60">
        <v>6211.6</v>
      </c>
      <c r="AN18" s="60">
        <v>4275.1</v>
      </c>
      <c r="AO18" s="198">
        <v>20576.7</v>
      </c>
      <c r="AP18" s="60">
        <v>2794.1</v>
      </c>
      <c r="AQ18" s="243">
        <v>3323.4</v>
      </c>
      <c r="AR18" s="243">
        <v>3999.3</v>
      </c>
      <c r="AS18" s="243">
        <v>4340</v>
      </c>
      <c r="AT18" s="253">
        <v>14265</v>
      </c>
      <c r="AU18" s="243">
        <v>3614</v>
      </c>
      <c r="AV18" s="243">
        <v>4027.9639055992593</v>
      </c>
      <c r="AW18" s="243">
        <v>4393</v>
      </c>
    </row>
    <row r="19" spans="1:49" ht="12.75">
      <c r="A19" s="181" t="s">
        <v>6</v>
      </c>
      <c r="B19" s="60">
        <v>71.77043478260869</v>
      </c>
      <c r="C19" s="60">
        <v>8.859083191850594</v>
      </c>
      <c r="D19" s="60">
        <v>39.09957627118644</v>
      </c>
      <c r="E19" s="60">
        <v>134.73290598290598</v>
      </c>
      <c r="F19" s="198">
        <v>251.82897033158812</v>
      </c>
      <c r="G19" s="60">
        <v>102.41379310344828</v>
      </c>
      <c r="H19" s="60">
        <v>172.73894975443898</v>
      </c>
      <c r="I19" s="60">
        <v>133.7585238668271</v>
      </c>
      <c r="J19" s="60">
        <v>88.45993322203672</v>
      </c>
      <c r="K19" s="198">
        <v>499.1356589147286</v>
      </c>
      <c r="L19" s="60">
        <v>212.974878801234</v>
      </c>
      <c r="M19" s="60">
        <v>105.11322463768114</v>
      </c>
      <c r="N19" s="60">
        <v>228.51883932438287</v>
      </c>
      <c r="O19" s="60">
        <v>247.93324188385918</v>
      </c>
      <c r="P19" s="198">
        <v>795.5481283422458</v>
      </c>
      <c r="Q19" s="60">
        <v>416.3942307692308</v>
      </c>
      <c r="R19" s="60">
        <v>347.19063545150505</v>
      </c>
      <c r="S19" s="60">
        <v>522.5</v>
      </c>
      <c r="T19" s="60">
        <v>482.73828330700366</v>
      </c>
      <c r="U19" s="198">
        <v>1763.7216189536032</v>
      </c>
      <c r="V19" s="60">
        <v>638.0053475935829</v>
      </c>
      <c r="W19" s="60">
        <v>537.6752395360564</v>
      </c>
      <c r="X19" s="60">
        <v>478.93638170974157</v>
      </c>
      <c r="Y19" s="60">
        <v>498.80075542965056</v>
      </c>
      <c r="Z19" s="198">
        <v>2142.8943415122685</v>
      </c>
      <c r="AA19" s="60">
        <v>884</v>
      </c>
      <c r="AB19" s="60">
        <v>635</v>
      </c>
      <c r="AC19" s="60">
        <v>588.2</v>
      </c>
      <c r="AD19" s="60">
        <f>AE19-AB19-AA19-AC19</f>
        <v>399.79999999999995</v>
      </c>
      <c r="AE19" s="198">
        <v>2507</v>
      </c>
      <c r="AF19" s="60">
        <v>566.6839647119875</v>
      </c>
      <c r="AG19" s="60">
        <v>670.5</v>
      </c>
      <c r="AH19" s="60">
        <v>735.4064375340972</v>
      </c>
      <c r="AI19" s="60">
        <v>736.3896848137535</v>
      </c>
      <c r="AJ19" s="198">
        <v>2698.6</v>
      </c>
      <c r="AK19" s="60">
        <v>586.6</v>
      </c>
      <c r="AL19" s="60">
        <v>777.1</v>
      </c>
      <c r="AM19" s="60">
        <v>478.1</v>
      </c>
      <c r="AN19" s="60">
        <v>257.5</v>
      </c>
      <c r="AO19" s="198">
        <v>2045.1</v>
      </c>
      <c r="AP19" s="60">
        <v>475.4</v>
      </c>
      <c r="AQ19" s="243">
        <v>590</v>
      </c>
      <c r="AR19" s="243">
        <v>399.6</v>
      </c>
      <c r="AS19" s="243">
        <v>342</v>
      </c>
      <c r="AT19" s="253">
        <v>1746</v>
      </c>
      <c r="AU19" s="243">
        <v>478</v>
      </c>
      <c r="AV19" s="243">
        <v>381.89726978250803</v>
      </c>
      <c r="AW19" s="243">
        <v>485</v>
      </c>
    </row>
    <row r="20" spans="1:49" ht="12.75">
      <c r="A20" s="182" t="s">
        <v>7</v>
      </c>
      <c r="B20" s="61">
        <v>10.605217391304349</v>
      </c>
      <c r="C20" s="61">
        <v>-46.97792869269949</v>
      </c>
      <c r="D20" s="61">
        <v>-25.314265536723166</v>
      </c>
      <c r="E20" s="61">
        <v>52.628205128205124</v>
      </c>
      <c r="F20" s="199">
        <v>-11.089005235602095</v>
      </c>
      <c r="G20" s="61">
        <v>43.771551724137936</v>
      </c>
      <c r="H20" s="61">
        <v>109.463543634303</v>
      </c>
      <c r="I20" s="61">
        <v>67.47292418772562</v>
      </c>
      <c r="J20" s="61">
        <v>-3.3931552587646077</v>
      </c>
      <c r="K20" s="199">
        <v>221.58527131782947</v>
      </c>
      <c r="L20" s="61">
        <v>124.05024239753195</v>
      </c>
      <c r="M20" s="61">
        <v>1.322463768115942</v>
      </c>
      <c r="N20" s="61">
        <v>123.98873971416198</v>
      </c>
      <c r="O20" s="61">
        <v>118.89803383630544</v>
      </c>
      <c r="P20" s="199">
        <v>370.1916221033868</v>
      </c>
      <c r="Q20" s="61">
        <v>297.21634615384613</v>
      </c>
      <c r="R20" s="61">
        <v>227.8260869565217</v>
      </c>
      <c r="S20" s="61">
        <v>400.9970530451867</v>
      </c>
      <c r="T20" s="61">
        <v>303.4386519220642</v>
      </c>
      <c r="U20" s="199">
        <v>1227.8923988153997</v>
      </c>
      <c r="V20" s="61">
        <v>494.2245989304813</v>
      </c>
      <c r="W20" s="61">
        <v>390.4437720625315</v>
      </c>
      <c r="X20" s="61">
        <v>347.2216699801193</v>
      </c>
      <c r="Y20" s="61">
        <v>305.61850802644005</v>
      </c>
      <c r="Z20" s="199">
        <v>1524.4667000500751</v>
      </c>
      <c r="AA20" s="61">
        <v>733.3034026465028</v>
      </c>
      <c r="AB20" s="61">
        <v>482.6698113207547</v>
      </c>
      <c r="AC20" s="61">
        <v>438.7</v>
      </c>
      <c r="AD20" s="61">
        <f>AE20-AB20-AA20-AC20</f>
        <v>220.86122783796822</v>
      </c>
      <c r="AE20" s="199">
        <v>1875.5344418052257</v>
      </c>
      <c r="AF20" s="61">
        <v>389.72496107939804</v>
      </c>
      <c r="AG20" s="61">
        <v>496.7</v>
      </c>
      <c r="AH20" s="61">
        <v>523.7315875613747</v>
      </c>
      <c r="AI20" s="61">
        <v>532.3782234957021</v>
      </c>
      <c r="AJ20" s="199">
        <v>1934.2</v>
      </c>
      <c r="AK20" s="61">
        <v>388.6</v>
      </c>
      <c r="AL20" s="61">
        <v>561.7</v>
      </c>
      <c r="AM20" s="61">
        <v>233.1</v>
      </c>
      <c r="AN20" s="61">
        <v>32</v>
      </c>
      <c r="AO20" s="199">
        <v>1160.7</v>
      </c>
      <c r="AP20" s="61">
        <v>297.7</v>
      </c>
      <c r="AQ20" s="248">
        <v>375.1</v>
      </c>
      <c r="AR20" s="248">
        <v>191.6</v>
      </c>
      <c r="AS20" s="248">
        <v>117</v>
      </c>
      <c r="AT20" s="254">
        <v>926</v>
      </c>
      <c r="AU20" s="248">
        <v>258</v>
      </c>
      <c r="AV20" s="248">
        <v>186.45997223507635</v>
      </c>
      <c r="AW20" s="248">
        <v>298</v>
      </c>
    </row>
    <row r="21" spans="1:49" ht="12.75">
      <c r="A21" s="181" t="s">
        <v>8</v>
      </c>
      <c r="B21" s="60">
        <v>52.51826086956522</v>
      </c>
      <c r="C21" s="60">
        <v>-55.79966044142615</v>
      </c>
      <c r="D21" s="60">
        <v>25.15183615819209</v>
      </c>
      <c r="E21" s="60">
        <v>-3.7286324786324783</v>
      </c>
      <c r="F21" s="198">
        <v>16.551483420593367</v>
      </c>
      <c r="G21" s="60">
        <v>5.897988505747127</v>
      </c>
      <c r="H21" s="60">
        <v>-6.766150358896865</v>
      </c>
      <c r="I21" s="60">
        <v>14.52065784195748</v>
      </c>
      <c r="J21" s="60">
        <v>-22.36644407345576</v>
      </c>
      <c r="K21" s="198">
        <v>-7.317829457364341</v>
      </c>
      <c r="L21" s="60">
        <v>39.850154252974875</v>
      </c>
      <c r="M21" s="60">
        <v>43.70018115942029</v>
      </c>
      <c r="N21" s="60">
        <v>-24.382849718492853</v>
      </c>
      <c r="O21" s="60">
        <v>13.781435756744397</v>
      </c>
      <c r="P21" s="198">
        <v>71.63547237076648</v>
      </c>
      <c r="Q21" s="60">
        <v>-20.129807692307693</v>
      </c>
      <c r="R21" s="60">
        <v>51.92546583850932</v>
      </c>
      <c r="S21" s="60">
        <v>-19.101178781925345</v>
      </c>
      <c r="T21" s="60">
        <v>-41.84834123222748</v>
      </c>
      <c r="U21" s="198">
        <v>-25.44422507403751</v>
      </c>
      <c r="V21" s="60">
        <v>47.93048128342246</v>
      </c>
      <c r="W21" s="60">
        <v>29.475542107917292</v>
      </c>
      <c r="X21" s="60">
        <v>39.731610337972164</v>
      </c>
      <c r="Y21" s="60">
        <v>44.17374881964117</v>
      </c>
      <c r="Z21" s="198">
        <v>161.0315473209815</v>
      </c>
      <c r="AA21" s="60">
        <v>125.30245746691871</v>
      </c>
      <c r="AB21" s="60">
        <v>62.306603773584904</v>
      </c>
      <c r="AC21" s="60">
        <v>-59.7</v>
      </c>
      <c r="AD21" s="60">
        <f>AE21-AB21-AA21-AC21</f>
        <v>50.71326655047025</v>
      </c>
      <c r="AE21" s="198">
        <v>178.62232779097386</v>
      </c>
      <c r="AF21" s="60">
        <v>-8.303061754021797</v>
      </c>
      <c r="AG21" s="60">
        <v>189</v>
      </c>
      <c r="AH21" s="60">
        <v>-26.73213311511184</v>
      </c>
      <c r="AI21" s="60">
        <v>-67.0487106017192</v>
      </c>
      <c r="AJ21" s="198">
        <v>90.3</v>
      </c>
      <c r="AK21" s="60">
        <v>-7.5</v>
      </c>
      <c r="AL21" s="60">
        <v>-236.7</v>
      </c>
      <c r="AM21" s="60">
        <v>265.4</v>
      </c>
      <c r="AN21" s="60">
        <v>65.9</v>
      </c>
      <c r="AO21" s="198">
        <v>93.2</v>
      </c>
      <c r="AP21" s="60">
        <v>649.9</v>
      </c>
      <c r="AQ21" s="243">
        <v>-492.7</v>
      </c>
      <c r="AR21" s="243">
        <v>-78.1</v>
      </c>
      <c r="AS21" s="243">
        <v>-160</v>
      </c>
      <c r="AT21" s="253">
        <v>-287</v>
      </c>
      <c r="AU21" s="243">
        <v>39.6</v>
      </c>
      <c r="AV21" s="243">
        <v>235.22443313280888</v>
      </c>
      <c r="AW21" s="243">
        <v>-91</v>
      </c>
    </row>
    <row r="22" spans="1:49" ht="12.75">
      <c r="A22" s="182" t="s">
        <v>442</v>
      </c>
      <c r="B22" s="61">
        <v>-42.16347826086957</v>
      </c>
      <c r="C22" s="61">
        <v>25.25636672325976</v>
      </c>
      <c r="D22" s="61">
        <v>-33.90889830508475</v>
      </c>
      <c r="E22" s="61">
        <v>55.2991452991453</v>
      </c>
      <c r="F22" s="199">
        <v>4.331588132635253</v>
      </c>
      <c r="G22" s="61">
        <v>36.634339080459775</v>
      </c>
      <c r="H22" s="61">
        <v>111.08424631658481</v>
      </c>
      <c r="I22" s="61">
        <v>62.60730044123545</v>
      </c>
      <c r="J22" s="61">
        <v>41.94908180300501</v>
      </c>
      <c r="K22" s="199">
        <v>252.95348837209303</v>
      </c>
      <c r="L22" s="61">
        <v>99.95152049360952</v>
      </c>
      <c r="M22" s="61">
        <v>-49.45199275362319</v>
      </c>
      <c r="N22" s="61">
        <v>133.29579904720657</v>
      </c>
      <c r="O22" s="61">
        <v>262.65660722450843</v>
      </c>
      <c r="P22" s="199">
        <v>445.54812834224595</v>
      </c>
      <c r="Q22" s="61">
        <v>248.78365384615384</v>
      </c>
      <c r="R22" s="61">
        <v>139.59866220735788</v>
      </c>
      <c r="S22" s="61">
        <v>363.76227897838896</v>
      </c>
      <c r="T22" s="61">
        <v>281.95365982095836</v>
      </c>
      <c r="U22" s="199">
        <v>1029.466929911155</v>
      </c>
      <c r="V22" s="61">
        <v>384.42245989304814</v>
      </c>
      <c r="W22" s="61">
        <v>324.0040342914776</v>
      </c>
      <c r="X22" s="61">
        <v>280.5168986083499</v>
      </c>
      <c r="Y22" s="61">
        <v>247.1293673276676</v>
      </c>
      <c r="Z22" s="199">
        <v>1226.434651977967</v>
      </c>
      <c r="AA22" s="61">
        <v>577.9773156899811</v>
      </c>
      <c r="AB22" s="61">
        <v>422.6415094339622</v>
      </c>
      <c r="AC22" s="61">
        <v>439.6112910689496</v>
      </c>
      <c r="AD22" s="61">
        <f>AE22-AB22-AA22-AC22</f>
        <v>125.09054889024259</v>
      </c>
      <c r="AE22" s="199">
        <v>1565.3206650831355</v>
      </c>
      <c r="AF22" s="61">
        <v>308.77010897768554</v>
      </c>
      <c r="AG22" s="61">
        <v>146.1</v>
      </c>
      <c r="AH22" s="61">
        <v>400.4364429896345</v>
      </c>
      <c r="AI22" s="61">
        <v>561.6045845272206</v>
      </c>
      <c r="AJ22" s="199">
        <v>1402.6</v>
      </c>
      <c r="AK22" s="61">
        <v>375.3</v>
      </c>
      <c r="AL22" s="61">
        <v>723</v>
      </c>
      <c r="AM22" s="61">
        <v>31.2</v>
      </c>
      <c r="AN22" s="61">
        <v>-167.1</v>
      </c>
      <c r="AO22" s="199">
        <v>823.5</v>
      </c>
      <c r="AP22" s="61">
        <v>-507.1</v>
      </c>
      <c r="AQ22" s="248">
        <v>849.1</v>
      </c>
      <c r="AR22" s="248">
        <v>58.1</v>
      </c>
      <c r="AS22" s="248">
        <v>-2</v>
      </c>
      <c r="AT22" s="254">
        <v>252</v>
      </c>
      <c r="AU22" s="248">
        <v>143</v>
      </c>
      <c r="AV22" s="248">
        <v>-156.8024062933827</v>
      </c>
      <c r="AW22" s="248">
        <v>360</v>
      </c>
    </row>
    <row r="23" spans="1:49" ht="12.75">
      <c r="A23" s="17"/>
      <c r="AQ23" s="250"/>
      <c r="AR23" s="250"/>
      <c r="AS23" s="250"/>
      <c r="AT23" s="250"/>
      <c r="AU23" s="250"/>
      <c r="AV23" s="250"/>
      <c r="AW23" s="250"/>
    </row>
    <row r="24" spans="1:49" ht="12.75">
      <c r="A24" s="15" t="s">
        <v>310</v>
      </c>
      <c r="AF24" s="20">
        <v>192.60863636363638</v>
      </c>
      <c r="AG24" s="20">
        <v>184.22316624895575</v>
      </c>
      <c r="AH24" s="20">
        <v>183.2445909090909</v>
      </c>
      <c r="AI24" s="20">
        <v>174.43239775910365</v>
      </c>
      <c r="AJ24" s="20">
        <v>183.8</v>
      </c>
      <c r="AQ24" s="250">
        <v>210.2</v>
      </c>
      <c r="AR24" s="250">
        <v>189.8</v>
      </c>
      <c r="AS24" s="250">
        <v>183.3</v>
      </c>
      <c r="AT24" s="250">
        <v>202.3</v>
      </c>
      <c r="AU24" s="250">
        <v>194.2</v>
      </c>
      <c r="AV24" s="250">
        <v>216.1</v>
      </c>
      <c r="AW24" s="250">
        <v>218.7</v>
      </c>
    </row>
    <row r="25" ht="12.75"/>
    <row r="26" ht="12.75"/>
  </sheetData>
  <printOptions/>
  <pageMargins left="0.75" right="0.75" top="1" bottom="1" header="0.5" footer="0.5"/>
  <pageSetup fitToHeight="1" fitToWidth="1" horizontalDpi="300" verticalDpi="300" orientation="landscape" paperSize="9" scale="44" r:id="rId1"/>
</worksheet>
</file>

<file path=xl/worksheets/sheet4.xml><?xml version="1.0" encoding="utf-8"?>
<worksheet xmlns="http://schemas.openxmlformats.org/spreadsheetml/2006/main" xmlns:r="http://schemas.openxmlformats.org/officeDocument/2006/relationships">
  <sheetPr>
    <tabColor indexed="50"/>
    <pageSetUpPr fitToPage="1"/>
  </sheetPr>
  <dimension ref="A1:AW19"/>
  <sheetViews>
    <sheetView workbookViewId="0" topLeftCell="A1">
      <pane xSplit="1" ySplit="3" topLeftCell="AR4" activePane="bottomRight" state="frozen"/>
      <selection pane="topLeft" activeCell="V51" sqref="V51"/>
      <selection pane="topRight" activeCell="V51" sqref="V51"/>
      <selection pane="bottomLeft" activeCell="V51" sqref="V51"/>
      <selection pane="bottomRight" activeCell="AU17" sqref="AU17:AW17"/>
    </sheetView>
  </sheetViews>
  <sheetFormatPr defaultColWidth="9.140625" defaultRowHeight="12.75" zeroHeight="1" outlineLevelCol="1"/>
  <cols>
    <col min="1" max="1" width="65.00390625" style="23" bestFit="1" customWidth="1"/>
    <col min="2" max="21" width="9.140625" style="23" hidden="1" customWidth="1" outlineLevel="1"/>
    <col min="22" max="22" width="0" style="23" hidden="1" customWidth="1" collapsed="1"/>
    <col min="23" max="41" width="0" style="23" hidden="1" customWidth="1"/>
    <col min="42" max="51" width="9.140625" style="23" customWidth="1"/>
    <col min="52" max="16384" width="0" style="23" hidden="1" customWidth="1"/>
  </cols>
  <sheetData>
    <row r="1" ht="12.75">
      <c r="A1" s="25"/>
    </row>
    <row r="2" ht="12.75"/>
    <row r="3" spans="1:49" ht="12.75" customHeight="1">
      <c r="A3" s="30" t="s">
        <v>384</v>
      </c>
      <c r="B3" s="6" t="s">
        <v>0</v>
      </c>
      <c r="C3" s="6" t="s">
        <v>1</v>
      </c>
      <c r="D3" s="6" t="s">
        <v>2</v>
      </c>
      <c r="E3" s="6" t="s">
        <v>3</v>
      </c>
      <c r="F3" s="12" t="s">
        <v>4</v>
      </c>
      <c r="G3" s="6" t="s">
        <v>10</v>
      </c>
      <c r="H3" s="6" t="s">
        <v>11</v>
      </c>
      <c r="I3" s="6" t="s">
        <v>12</v>
      </c>
      <c r="J3" s="6" t="s">
        <v>13</v>
      </c>
      <c r="K3" s="12" t="s">
        <v>14</v>
      </c>
      <c r="L3" s="6" t="s">
        <v>15</v>
      </c>
      <c r="M3" s="6" t="s">
        <v>16</v>
      </c>
      <c r="N3" s="6" t="s">
        <v>17</v>
      </c>
      <c r="O3" s="6" t="s">
        <v>18</v>
      </c>
      <c r="P3" s="12" t="s">
        <v>19</v>
      </c>
      <c r="Q3" s="6" t="s">
        <v>20</v>
      </c>
      <c r="R3" s="6" t="s">
        <v>21</v>
      </c>
      <c r="S3" s="6" t="s">
        <v>22</v>
      </c>
      <c r="T3" s="6" t="s">
        <v>23</v>
      </c>
      <c r="U3" s="12" t="s">
        <v>24</v>
      </c>
      <c r="V3" s="6" t="s">
        <v>25</v>
      </c>
      <c r="W3" s="6" t="s">
        <v>26</v>
      </c>
      <c r="X3" s="6" t="s">
        <v>27</v>
      </c>
      <c r="Y3" s="6" t="s">
        <v>28</v>
      </c>
      <c r="Z3" s="12" t="s">
        <v>29</v>
      </c>
      <c r="AA3" s="6" t="s">
        <v>30</v>
      </c>
      <c r="AB3" s="6" t="s">
        <v>31</v>
      </c>
      <c r="AC3" s="6" t="s">
        <v>32</v>
      </c>
      <c r="AD3" s="6" t="s">
        <v>275</v>
      </c>
      <c r="AE3" s="12" t="s">
        <v>276</v>
      </c>
      <c r="AF3" s="6" t="s">
        <v>278</v>
      </c>
      <c r="AG3" s="6" t="s">
        <v>280</v>
      </c>
      <c r="AH3" s="6" t="s">
        <v>287</v>
      </c>
      <c r="AI3" s="6" t="s">
        <v>289</v>
      </c>
      <c r="AJ3" s="12" t="s">
        <v>290</v>
      </c>
      <c r="AK3" s="6" t="s">
        <v>299</v>
      </c>
      <c r="AL3" s="6" t="s">
        <v>300</v>
      </c>
      <c r="AM3" s="6" t="s">
        <v>301</v>
      </c>
      <c r="AN3" s="6" t="s">
        <v>302</v>
      </c>
      <c r="AO3" s="12" t="s">
        <v>303</v>
      </c>
      <c r="AP3" s="6" t="s">
        <v>341</v>
      </c>
      <c r="AQ3" s="6" t="s">
        <v>342</v>
      </c>
      <c r="AR3" s="6" t="s">
        <v>343</v>
      </c>
      <c r="AS3" s="6" t="s">
        <v>344</v>
      </c>
      <c r="AT3" s="12" t="s">
        <v>345</v>
      </c>
      <c r="AU3" s="6" t="s">
        <v>491</v>
      </c>
      <c r="AV3" s="6" t="s">
        <v>494</v>
      </c>
      <c r="AW3" s="6" t="s">
        <v>496</v>
      </c>
    </row>
    <row r="4" spans="2:49" ht="12.75" customHeight="1">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row>
    <row r="5" spans="1:49" ht="12.75">
      <c r="A5" s="31" t="s">
        <v>6</v>
      </c>
      <c r="B5" s="60">
        <v>26.352</v>
      </c>
      <c r="C5" s="60">
        <v>21.135</v>
      </c>
      <c r="D5" s="60">
        <v>17.969</v>
      </c>
      <c r="E5" s="60">
        <v>21.655</v>
      </c>
      <c r="F5" s="13">
        <v>87.111</v>
      </c>
      <c r="G5" s="60">
        <v>20.715</v>
      </c>
      <c r="H5" s="60">
        <v>16.601</v>
      </c>
      <c r="I5" s="60">
        <v>14.386</v>
      </c>
      <c r="J5" s="60">
        <v>17.429</v>
      </c>
      <c r="K5" s="13">
        <v>69.131</v>
      </c>
      <c r="L5" s="60">
        <v>23.816</v>
      </c>
      <c r="M5" s="60">
        <v>15.771</v>
      </c>
      <c r="N5" s="60">
        <v>13.131</v>
      </c>
      <c r="O5" s="60">
        <v>11.824</v>
      </c>
      <c r="P5" s="13">
        <v>64.542</v>
      </c>
      <c r="Q5" s="60">
        <v>17.554</v>
      </c>
      <c r="R5" s="60">
        <v>18.692</v>
      </c>
      <c r="S5" s="60">
        <v>24.717</v>
      </c>
      <c r="T5" s="60">
        <v>15.785</v>
      </c>
      <c r="U5" s="13">
        <v>76.748</v>
      </c>
      <c r="V5" s="60">
        <v>23.436</v>
      </c>
      <c r="W5" s="60">
        <v>30.589</v>
      </c>
      <c r="X5" s="60">
        <v>38.262</v>
      </c>
      <c r="Y5" s="60">
        <v>44.737</v>
      </c>
      <c r="Z5" s="13">
        <v>137.024</v>
      </c>
      <c r="AA5" s="60">
        <v>45.585</v>
      </c>
      <c r="AB5" s="60">
        <v>41.681</v>
      </c>
      <c r="AC5" s="60">
        <v>42.6</v>
      </c>
      <c r="AD5" s="60">
        <f>AE5-AC5-AB5-AA5</f>
        <v>26.734</v>
      </c>
      <c r="AE5" s="13">
        <v>156.6</v>
      </c>
      <c r="AF5" s="60">
        <v>26.9</v>
      </c>
      <c r="AG5" s="60">
        <v>30.2</v>
      </c>
      <c r="AH5" s="60">
        <v>34.1</v>
      </c>
      <c r="AI5" s="60">
        <v>28.1</v>
      </c>
      <c r="AJ5" s="13">
        <v>119.3</v>
      </c>
      <c r="AK5" s="60">
        <v>96.4</v>
      </c>
      <c r="AL5" s="60">
        <v>37.2</v>
      </c>
      <c r="AM5" s="60">
        <v>43.4</v>
      </c>
      <c r="AN5" s="60">
        <v>50.8</v>
      </c>
      <c r="AO5" s="13">
        <v>227.8</v>
      </c>
      <c r="AP5" s="60">
        <v>56.4</v>
      </c>
      <c r="AQ5" s="60">
        <v>28.1</v>
      </c>
      <c r="AR5" s="60">
        <v>56.4</v>
      </c>
      <c r="AS5" s="60">
        <v>65.1</v>
      </c>
      <c r="AT5" s="13">
        <v>206</v>
      </c>
      <c r="AU5" s="60">
        <v>86.5</v>
      </c>
      <c r="AV5" s="60">
        <v>65.969</v>
      </c>
      <c r="AW5" s="60">
        <v>110.3</v>
      </c>
    </row>
    <row r="6" spans="1:49" ht="12.75">
      <c r="A6" s="29" t="s">
        <v>33</v>
      </c>
      <c r="B6" s="61">
        <v>22.47</v>
      </c>
      <c r="C6" s="61">
        <v>17.301</v>
      </c>
      <c r="D6" s="61">
        <v>13.073</v>
      </c>
      <c r="E6" s="61">
        <v>14.32</v>
      </c>
      <c r="F6" s="14">
        <v>67.164</v>
      </c>
      <c r="G6" s="61">
        <v>16.628</v>
      </c>
      <c r="H6" s="61">
        <v>12.046</v>
      </c>
      <c r="I6" s="61">
        <v>10.587</v>
      </c>
      <c r="J6" s="61">
        <v>12.094</v>
      </c>
      <c r="K6" s="14">
        <v>51.355</v>
      </c>
      <c r="L6" s="61">
        <v>17.963</v>
      </c>
      <c r="M6" s="61">
        <v>11.193</v>
      </c>
      <c r="N6" s="61">
        <v>8.204</v>
      </c>
      <c r="O6" s="61">
        <v>6.134</v>
      </c>
      <c r="P6" s="14">
        <v>43.494</v>
      </c>
      <c r="Q6" s="61">
        <v>11.959</v>
      </c>
      <c r="R6" s="61">
        <v>12.851</v>
      </c>
      <c r="S6" s="61">
        <v>18.915</v>
      </c>
      <c r="T6" s="61">
        <v>10.442</v>
      </c>
      <c r="U6" s="14">
        <v>54.167</v>
      </c>
      <c r="V6" s="61">
        <v>16.994</v>
      </c>
      <c r="W6" s="61">
        <v>24.124</v>
      </c>
      <c r="X6" s="61">
        <v>32.834</v>
      </c>
      <c r="Y6" s="61">
        <v>31.422</v>
      </c>
      <c r="Z6" s="14">
        <v>105.374</v>
      </c>
      <c r="AA6" s="61">
        <v>38.2</v>
      </c>
      <c r="AB6" s="61">
        <v>32.474</v>
      </c>
      <c r="AC6" s="61">
        <v>34.9</v>
      </c>
      <c r="AD6" s="61">
        <f>AE6-AC6-AB6-AA6</f>
        <v>14.826</v>
      </c>
      <c r="AE6" s="14">
        <v>120.4</v>
      </c>
      <c r="AF6" s="61">
        <v>17.1</v>
      </c>
      <c r="AG6" s="61">
        <v>23.5</v>
      </c>
      <c r="AH6" s="61">
        <v>20.1</v>
      </c>
      <c r="AI6" s="61">
        <v>18.1</v>
      </c>
      <c r="AJ6" s="14">
        <v>78.9</v>
      </c>
      <c r="AK6" s="61">
        <v>89.2</v>
      </c>
      <c r="AL6" s="61">
        <v>30.6</v>
      </c>
      <c r="AM6" s="61">
        <v>32.9</v>
      </c>
      <c r="AN6" s="61">
        <v>38.4</v>
      </c>
      <c r="AO6" s="14">
        <v>191.1</v>
      </c>
      <c r="AP6" s="61">
        <v>46</v>
      </c>
      <c r="AQ6" s="61">
        <v>15.2</v>
      </c>
      <c r="AR6" s="61">
        <v>35.1</v>
      </c>
      <c r="AS6" s="61">
        <v>30.3</v>
      </c>
      <c r="AT6" s="14">
        <v>126.6</v>
      </c>
      <c r="AU6" s="61">
        <v>52.2</v>
      </c>
      <c r="AV6" s="61">
        <v>38.317</v>
      </c>
      <c r="AW6" s="61">
        <v>81.3</v>
      </c>
    </row>
    <row r="7" spans="1:49" ht="14.25">
      <c r="A7" s="31" t="s">
        <v>323</v>
      </c>
      <c r="B7" s="60">
        <v>4.1</v>
      </c>
      <c r="C7" s="60">
        <v>6</v>
      </c>
      <c r="D7" s="60">
        <v>7</v>
      </c>
      <c r="E7" s="60">
        <v>6.5</v>
      </c>
      <c r="F7" s="13">
        <v>23.6</v>
      </c>
      <c r="G7" s="60">
        <v>3.4</v>
      </c>
      <c r="H7" s="60">
        <v>6.1</v>
      </c>
      <c r="I7" s="60">
        <v>6.4</v>
      </c>
      <c r="J7" s="60">
        <v>10.3</v>
      </c>
      <c r="K7" s="13">
        <v>26.2</v>
      </c>
      <c r="L7" s="60">
        <v>26.2</v>
      </c>
      <c r="M7" s="60">
        <v>13</v>
      </c>
      <c r="N7" s="60">
        <v>6.5</v>
      </c>
      <c r="O7" s="60">
        <v>12.8</v>
      </c>
      <c r="P7" s="13">
        <v>58.5</v>
      </c>
      <c r="Q7" s="60">
        <v>6.7</v>
      </c>
      <c r="R7" s="60">
        <v>6.6</v>
      </c>
      <c r="S7" s="60">
        <v>7</v>
      </c>
      <c r="T7" s="60">
        <v>10.8</v>
      </c>
      <c r="U7" s="13">
        <v>31.1</v>
      </c>
      <c r="V7" s="60">
        <v>6.4</v>
      </c>
      <c r="W7" s="60">
        <v>7.5</v>
      </c>
      <c r="X7" s="60">
        <v>9.9</v>
      </c>
      <c r="Y7" s="60">
        <v>10.6</v>
      </c>
      <c r="Z7" s="13">
        <v>34.4</v>
      </c>
      <c r="AA7" s="60">
        <v>5.3</v>
      </c>
      <c r="AB7" s="60">
        <v>10.1</v>
      </c>
      <c r="AC7" s="60">
        <v>8.4</v>
      </c>
      <c r="AD7" s="60">
        <v>55.8</v>
      </c>
      <c r="AE7" s="13">
        <v>79.6</v>
      </c>
      <c r="AF7" s="60">
        <v>7.4</v>
      </c>
      <c r="AG7" s="60">
        <v>15.9</v>
      </c>
      <c r="AH7" s="60">
        <v>14.1</v>
      </c>
      <c r="AI7" s="60">
        <v>19.3</v>
      </c>
      <c r="AJ7" s="13">
        <v>56.7</v>
      </c>
      <c r="AK7" s="60">
        <v>17.6</v>
      </c>
      <c r="AL7" s="60">
        <v>13.3</v>
      </c>
      <c r="AM7" s="60">
        <v>24.4</v>
      </c>
      <c r="AN7" s="60">
        <v>18.2</v>
      </c>
      <c r="AO7" s="13">
        <v>73.6</v>
      </c>
      <c r="AP7" s="60">
        <v>11.4</v>
      </c>
      <c r="AQ7" s="60">
        <v>84.8</v>
      </c>
      <c r="AR7" s="60">
        <v>49.2</v>
      </c>
      <c r="AS7" s="60">
        <v>41.1</v>
      </c>
      <c r="AT7" s="13">
        <v>186.6</v>
      </c>
      <c r="AU7" s="60">
        <v>29.8</v>
      </c>
      <c r="AV7" s="23">
        <v>26.6</v>
      </c>
      <c r="AW7" s="23">
        <v>28.6</v>
      </c>
    </row>
    <row r="8" ht="12.75">
      <c r="A8" s="27" t="s">
        <v>376</v>
      </c>
    </row>
    <row r="9" ht="27">
      <c r="A9" s="28" t="s">
        <v>324</v>
      </c>
    </row>
    <row r="10" ht="12.75"/>
    <row r="11" ht="12.75"/>
    <row r="12" ht="12.75"/>
    <row r="13" spans="1:49" ht="12.75" customHeight="1">
      <c r="A13" s="178" t="s">
        <v>382</v>
      </c>
      <c r="B13" s="6" t="s">
        <v>0</v>
      </c>
      <c r="C13" s="6" t="s">
        <v>1</v>
      </c>
      <c r="D13" s="6" t="s">
        <v>2</v>
      </c>
      <c r="E13" s="6" t="s">
        <v>3</v>
      </c>
      <c r="F13" s="12" t="s">
        <v>4</v>
      </c>
      <c r="G13" s="6" t="s">
        <v>10</v>
      </c>
      <c r="H13" s="6" t="s">
        <v>11</v>
      </c>
      <c r="I13" s="6" t="s">
        <v>12</v>
      </c>
      <c r="J13" s="6" t="s">
        <v>13</v>
      </c>
      <c r="K13" s="12" t="s">
        <v>14</v>
      </c>
      <c r="L13" s="6" t="s">
        <v>15</v>
      </c>
      <c r="M13" s="6" t="s">
        <v>16</v>
      </c>
      <c r="N13" s="6" t="s">
        <v>17</v>
      </c>
      <c r="O13" s="6" t="s">
        <v>18</v>
      </c>
      <c r="P13" s="12" t="s">
        <v>19</v>
      </c>
      <c r="Q13" s="6" t="s">
        <v>20</v>
      </c>
      <c r="R13" s="6" t="s">
        <v>21</v>
      </c>
      <c r="S13" s="6" t="s">
        <v>22</v>
      </c>
      <c r="T13" s="6" t="s">
        <v>23</v>
      </c>
      <c r="U13" s="12" t="s">
        <v>24</v>
      </c>
      <c r="V13" s="178" t="s">
        <v>25</v>
      </c>
      <c r="W13" s="178" t="s">
        <v>26</v>
      </c>
      <c r="X13" s="178" t="s">
        <v>27</v>
      </c>
      <c r="Y13" s="178" t="s">
        <v>28</v>
      </c>
      <c r="Z13" s="178" t="s">
        <v>29</v>
      </c>
      <c r="AA13" s="178" t="s">
        <v>30</v>
      </c>
      <c r="AB13" s="178" t="s">
        <v>31</v>
      </c>
      <c r="AC13" s="178" t="s">
        <v>32</v>
      </c>
      <c r="AD13" s="178" t="s">
        <v>275</v>
      </c>
      <c r="AE13" s="178" t="s">
        <v>276</v>
      </c>
      <c r="AF13" s="178" t="s">
        <v>278</v>
      </c>
      <c r="AG13" s="178" t="s">
        <v>280</v>
      </c>
      <c r="AH13" s="178" t="s">
        <v>287</v>
      </c>
      <c r="AI13" s="178" t="s">
        <v>289</v>
      </c>
      <c r="AJ13" s="178" t="s">
        <v>290</v>
      </c>
      <c r="AK13" s="178" t="s">
        <v>299</v>
      </c>
      <c r="AL13" s="178" t="s">
        <v>300</v>
      </c>
      <c r="AM13" s="178" t="s">
        <v>301</v>
      </c>
      <c r="AN13" s="178" t="s">
        <v>302</v>
      </c>
      <c r="AO13" s="178" t="s">
        <v>303</v>
      </c>
      <c r="AP13" s="178" t="s">
        <v>341</v>
      </c>
      <c r="AQ13" s="178" t="s">
        <v>342</v>
      </c>
      <c r="AR13" s="178" t="s">
        <v>343</v>
      </c>
      <c r="AS13" s="178" t="s">
        <v>344</v>
      </c>
      <c r="AT13" s="178" t="s">
        <v>345</v>
      </c>
      <c r="AU13" s="178" t="s">
        <v>491</v>
      </c>
      <c r="AV13" s="178" t="s">
        <v>494</v>
      </c>
      <c r="AW13" s="178" t="s">
        <v>496</v>
      </c>
    </row>
    <row r="14" spans="2:49" ht="12.75" customHeight="1">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row>
    <row r="15" spans="1:49" ht="12.75">
      <c r="A15" s="181" t="s">
        <v>6</v>
      </c>
      <c r="B15" s="60">
        <v>26.352</v>
      </c>
      <c r="C15" s="60">
        <v>21.135</v>
      </c>
      <c r="D15" s="60">
        <v>17.969</v>
      </c>
      <c r="E15" s="60">
        <v>21.655</v>
      </c>
      <c r="F15" s="13">
        <v>87.111</v>
      </c>
      <c r="G15" s="60">
        <v>20.715</v>
      </c>
      <c r="H15" s="60">
        <v>16.601</v>
      </c>
      <c r="I15" s="60">
        <v>14.386</v>
      </c>
      <c r="J15" s="60">
        <v>17.429</v>
      </c>
      <c r="K15" s="13">
        <v>69.131</v>
      </c>
      <c r="L15" s="60">
        <v>23.816</v>
      </c>
      <c r="M15" s="60">
        <v>15.771</v>
      </c>
      <c r="N15" s="60">
        <v>13.131</v>
      </c>
      <c r="O15" s="60">
        <v>11.824</v>
      </c>
      <c r="P15" s="13">
        <v>64.542</v>
      </c>
      <c r="Q15" s="60">
        <v>17.554</v>
      </c>
      <c r="R15" s="60">
        <v>18.692</v>
      </c>
      <c r="S15" s="60">
        <v>24.717</v>
      </c>
      <c r="T15" s="60">
        <v>15.785</v>
      </c>
      <c r="U15" s="13">
        <v>76.748</v>
      </c>
      <c r="V15" s="60">
        <v>23.436</v>
      </c>
      <c r="W15" s="60">
        <v>30.589</v>
      </c>
      <c r="X15" s="60">
        <v>38.262</v>
      </c>
      <c r="Y15" s="60">
        <v>44.737</v>
      </c>
      <c r="Z15" s="198">
        <v>137.024</v>
      </c>
      <c r="AA15" s="60">
        <v>45.585</v>
      </c>
      <c r="AB15" s="60">
        <v>41.681</v>
      </c>
      <c r="AC15" s="60">
        <v>42.6</v>
      </c>
      <c r="AD15" s="60">
        <f>AE15-AC15-AB15-AA15</f>
        <v>26.734</v>
      </c>
      <c r="AE15" s="198">
        <v>156.6</v>
      </c>
      <c r="AF15" s="60">
        <v>26.9</v>
      </c>
      <c r="AG15" s="60">
        <v>30.2</v>
      </c>
      <c r="AH15" s="60">
        <v>34.1</v>
      </c>
      <c r="AI15" s="60">
        <v>28.1</v>
      </c>
      <c r="AJ15" s="198">
        <v>119.3</v>
      </c>
      <c r="AK15" s="60">
        <v>96.4</v>
      </c>
      <c r="AL15" s="60">
        <v>37.2</v>
      </c>
      <c r="AM15" s="60">
        <v>43.4</v>
      </c>
      <c r="AN15" s="60">
        <v>50.8</v>
      </c>
      <c r="AO15" s="198">
        <v>227.8</v>
      </c>
      <c r="AP15" s="60">
        <v>56.4</v>
      </c>
      <c r="AQ15" s="60">
        <v>28.1</v>
      </c>
      <c r="AR15" s="60">
        <v>27.9</v>
      </c>
      <c r="AS15" s="60">
        <v>31.5</v>
      </c>
      <c r="AT15" s="198">
        <v>143.9</v>
      </c>
      <c r="AU15" s="60">
        <v>34.8</v>
      </c>
      <c r="AV15" s="60">
        <v>3.925</v>
      </c>
      <c r="AW15" s="60">
        <v>46.5</v>
      </c>
    </row>
    <row r="16" spans="1:49" ht="12.75">
      <c r="A16" s="182" t="s">
        <v>33</v>
      </c>
      <c r="B16" s="61">
        <v>22.47</v>
      </c>
      <c r="C16" s="61">
        <v>17.301</v>
      </c>
      <c r="D16" s="61">
        <v>13.073</v>
      </c>
      <c r="E16" s="61">
        <v>14.32</v>
      </c>
      <c r="F16" s="14">
        <v>67.164</v>
      </c>
      <c r="G16" s="61">
        <v>16.628</v>
      </c>
      <c r="H16" s="61">
        <v>12.046</v>
      </c>
      <c r="I16" s="61">
        <v>10.587</v>
      </c>
      <c r="J16" s="61">
        <v>12.094</v>
      </c>
      <c r="K16" s="14">
        <v>51.355</v>
      </c>
      <c r="L16" s="61">
        <v>17.963</v>
      </c>
      <c r="M16" s="61">
        <v>11.193</v>
      </c>
      <c r="N16" s="61">
        <v>8.204</v>
      </c>
      <c r="O16" s="61">
        <v>6.134</v>
      </c>
      <c r="P16" s="14">
        <v>43.494</v>
      </c>
      <c r="Q16" s="61">
        <v>11.959</v>
      </c>
      <c r="R16" s="61">
        <v>12.851</v>
      </c>
      <c r="S16" s="61">
        <v>18.915</v>
      </c>
      <c r="T16" s="61">
        <v>10.442</v>
      </c>
      <c r="U16" s="14">
        <v>54.167</v>
      </c>
      <c r="V16" s="61">
        <v>16.994</v>
      </c>
      <c r="W16" s="61">
        <v>24.124</v>
      </c>
      <c r="X16" s="61">
        <v>32.834</v>
      </c>
      <c r="Y16" s="61">
        <v>31.422</v>
      </c>
      <c r="Z16" s="199">
        <v>105.374</v>
      </c>
      <c r="AA16" s="61">
        <v>38.2</v>
      </c>
      <c r="AB16" s="61">
        <v>32.474</v>
      </c>
      <c r="AC16" s="61">
        <v>34.9</v>
      </c>
      <c r="AD16" s="61">
        <f>AE16-AC16-AB16-AA16</f>
        <v>14.826</v>
      </c>
      <c r="AE16" s="199">
        <v>120.4</v>
      </c>
      <c r="AF16" s="61">
        <v>17.1</v>
      </c>
      <c r="AG16" s="61">
        <v>23.5</v>
      </c>
      <c r="AH16" s="61">
        <v>20.1</v>
      </c>
      <c r="AI16" s="61">
        <v>18.1</v>
      </c>
      <c r="AJ16" s="199">
        <v>78.9</v>
      </c>
      <c r="AK16" s="61">
        <v>89.2</v>
      </c>
      <c r="AL16" s="61">
        <v>30.6</v>
      </c>
      <c r="AM16" s="61">
        <v>32.9</v>
      </c>
      <c r="AN16" s="61">
        <v>38.4</v>
      </c>
      <c r="AO16" s="199">
        <v>191</v>
      </c>
      <c r="AP16" s="61">
        <v>46</v>
      </c>
      <c r="AQ16" s="61">
        <v>15.2</v>
      </c>
      <c r="AR16" s="61">
        <v>18.3</v>
      </c>
      <c r="AS16" s="61">
        <v>29.1</v>
      </c>
      <c r="AT16" s="199">
        <v>108.7</v>
      </c>
      <c r="AU16" s="61">
        <v>23.6</v>
      </c>
      <c r="AV16" s="61">
        <v>-6.202</v>
      </c>
      <c r="AW16" s="61">
        <v>38.8</v>
      </c>
    </row>
    <row r="17" spans="1:49" ht="14.25">
      <c r="A17" s="181" t="s">
        <v>323</v>
      </c>
      <c r="B17" s="60">
        <v>4.1</v>
      </c>
      <c r="C17" s="60">
        <v>6</v>
      </c>
      <c r="D17" s="60">
        <v>7</v>
      </c>
      <c r="E17" s="60">
        <v>6.5</v>
      </c>
      <c r="F17" s="13">
        <v>23.6</v>
      </c>
      <c r="G17" s="60">
        <v>3.4</v>
      </c>
      <c r="H17" s="60">
        <v>6.1</v>
      </c>
      <c r="I17" s="60">
        <v>6.4</v>
      </c>
      <c r="J17" s="60">
        <v>10.3</v>
      </c>
      <c r="K17" s="13">
        <v>26.2</v>
      </c>
      <c r="L17" s="60">
        <v>26.2</v>
      </c>
      <c r="M17" s="60">
        <v>13</v>
      </c>
      <c r="N17" s="60">
        <v>6.5</v>
      </c>
      <c r="O17" s="60">
        <v>12.8</v>
      </c>
      <c r="P17" s="13">
        <v>58.5</v>
      </c>
      <c r="Q17" s="60">
        <v>6.7</v>
      </c>
      <c r="R17" s="60">
        <v>6.6</v>
      </c>
      <c r="S17" s="60">
        <v>7</v>
      </c>
      <c r="T17" s="60">
        <v>10.8</v>
      </c>
      <c r="U17" s="13">
        <v>31.1</v>
      </c>
      <c r="V17" s="60">
        <v>6.4</v>
      </c>
      <c r="W17" s="60">
        <v>7.5</v>
      </c>
      <c r="X17" s="60">
        <v>9.9</v>
      </c>
      <c r="Y17" s="60">
        <v>10.6</v>
      </c>
      <c r="Z17" s="198">
        <v>34.4</v>
      </c>
      <c r="AA17" s="60">
        <v>5.3</v>
      </c>
      <c r="AB17" s="60">
        <v>10.1</v>
      </c>
      <c r="AC17" s="60">
        <v>8.4</v>
      </c>
      <c r="AD17" s="60">
        <v>55.8</v>
      </c>
      <c r="AE17" s="198">
        <v>79.6</v>
      </c>
      <c r="AF17" s="60">
        <v>7.4</v>
      </c>
      <c r="AG17" s="60">
        <v>15.9</v>
      </c>
      <c r="AH17" s="60">
        <v>14.1</v>
      </c>
      <c r="AI17" s="60">
        <v>19.3</v>
      </c>
      <c r="AJ17" s="198">
        <v>56.7</v>
      </c>
      <c r="AK17" s="60">
        <v>17.6</v>
      </c>
      <c r="AL17" s="60">
        <v>13.3</v>
      </c>
      <c r="AM17" s="60">
        <v>24.4</v>
      </c>
      <c r="AN17" s="60">
        <v>18.2</v>
      </c>
      <c r="AO17" s="198">
        <v>73.6</v>
      </c>
      <c r="AP17" s="60">
        <v>11.4</v>
      </c>
      <c r="AQ17" s="60">
        <v>84.8</v>
      </c>
      <c r="AR17" s="60">
        <v>12.8</v>
      </c>
      <c r="AS17" s="60">
        <v>20.9</v>
      </c>
      <c r="AT17" s="198">
        <v>129.9</v>
      </c>
      <c r="AU17" s="60">
        <v>11.1</v>
      </c>
      <c r="AV17" s="23">
        <v>16.8</v>
      </c>
      <c r="AW17" s="23">
        <v>17.2</v>
      </c>
    </row>
    <row r="18" ht="12.75">
      <c r="A18" s="27"/>
    </row>
    <row r="19" ht="27">
      <c r="A19" s="28" t="s">
        <v>324</v>
      </c>
    </row>
    <row r="20" ht="12.75"/>
    <row r="21" ht="12.75"/>
  </sheetData>
  <printOptions/>
  <pageMargins left="0.75" right="0.75" top="1" bottom="1" header="0.5" footer="0.5"/>
  <pageSetup fitToHeight="1" fitToWidth="1" horizontalDpi="300" verticalDpi="300" orientation="landscape" paperSize="9" scale="95" r:id="rId1"/>
</worksheet>
</file>

<file path=xl/worksheets/sheet5.xml><?xml version="1.0" encoding="utf-8"?>
<worksheet xmlns="http://schemas.openxmlformats.org/spreadsheetml/2006/main" xmlns:r="http://schemas.openxmlformats.org/officeDocument/2006/relationships">
  <sheetPr>
    <tabColor indexed="50"/>
    <pageSetUpPr fitToPage="1"/>
  </sheetPr>
  <dimension ref="A1:AZ46"/>
  <sheetViews>
    <sheetView workbookViewId="0" topLeftCell="A1">
      <pane xSplit="1" ySplit="1" topLeftCell="AS2" activePane="bottomRight" state="frozen"/>
      <selection pane="topLeft" activeCell="V51" sqref="V51"/>
      <selection pane="topRight" activeCell="V51" sqref="V51"/>
      <selection pane="bottomLeft" activeCell="V51" sqref="V51"/>
      <selection pane="bottomRight" activeCell="AW34" sqref="AW34:AW35"/>
    </sheetView>
  </sheetViews>
  <sheetFormatPr defaultColWidth="9.140625" defaultRowHeight="12.75" zeroHeight="1" outlineLevelCol="1"/>
  <cols>
    <col min="1" max="1" width="62.140625" style="23" customWidth="1"/>
    <col min="2" max="21" width="10.7109375" style="23" hidden="1" customWidth="1" outlineLevel="1"/>
    <col min="22" max="41" width="10.7109375" style="23" hidden="1" customWidth="1"/>
    <col min="42" max="42" width="10.8515625" style="23" customWidth="1"/>
    <col min="43" max="43" width="10.421875" style="23" customWidth="1"/>
    <col min="44" max="44" width="12.00390625" style="23" customWidth="1"/>
    <col min="45" max="46" width="9.7109375" style="23" bestFit="1" customWidth="1"/>
    <col min="47" max="49" width="10.8515625" style="23" customWidth="1"/>
    <col min="50" max="52" width="9.140625" style="23" customWidth="1"/>
    <col min="53" max="16384" width="0" style="23" hidden="1" customWidth="1"/>
  </cols>
  <sheetData>
    <row r="1" spans="1:52" s="6" customFormat="1" ht="25.5">
      <c r="A1" s="219" t="s">
        <v>380</v>
      </c>
      <c r="B1" s="6" t="s">
        <v>0</v>
      </c>
      <c r="C1" s="6" t="s">
        <v>1</v>
      </c>
      <c r="D1" s="6" t="s">
        <v>2</v>
      </c>
      <c r="E1" s="6" t="s">
        <v>3</v>
      </c>
      <c r="F1" s="6" t="s">
        <v>4</v>
      </c>
      <c r="G1" s="6" t="s">
        <v>10</v>
      </c>
      <c r="H1" s="6" t="s">
        <v>11</v>
      </c>
      <c r="I1" s="6" t="s">
        <v>12</v>
      </c>
      <c r="J1" s="6" t="s">
        <v>13</v>
      </c>
      <c r="K1" s="6" t="s">
        <v>14</v>
      </c>
      <c r="L1" s="6" t="s">
        <v>15</v>
      </c>
      <c r="M1" s="6" t="s">
        <v>16</v>
      </c>
      <c r="N1" s="6" t="s">
        <v>17</v>
      </c>
      <c r="O1" s="6" t="s">
        <v>18</v>
      </c>
      <c r="P1" s="6" t="s">
        <v>19</v>
      </c>
      <c r="Q1" s="6" t="s">
        <v>20</v>
      </c>
      <c r="R1" s="6" t="s">
        <v>21</v>
      </c>
      <c r="S1" s="6" t="s">
        <v>22</v>
      </c>
      <c r="T1" s="6" t="s">
        <v>23</v>
      </c>
      <c r="U1" s="6" t="s">
        <v>24</v>
      </c>
      <c r="V1" s="6" t="s">
        <v>25</v>
      </c>
      <c r="W1" s="6" t="s">
        <v>26</v>
      </c>
      <c r="X1" s="6" t="s">
        <v>27</v>
      </c>
      <c r="Y1" s="6" t="s">
        <v>28</v>
      </c>
      <c r="Z1" s="6" t="s">
        <v>29</v>
      </c>
      <c r="AA1" s="6" t="s">
        <v>30</v>
      </c>
      <c r="AB1" s="6" t="s">
        <v>31</v>
      </c>
      <c r="AC1" s="6" t="s">
        <v>32</v>
      </c>
      <c r="AD1" s="6" t="s">
        <v>275</v>
      </c>
      <c r="AE1" s="6" t="s">
        <v>276</v>
      </c>
      <c r="AF1" s="6" t="s">
        <v>278</v>
      </c>
      <c r="AG1" s="6" t="s">
        <v>280</v>
      </c>
      <c r="AH1" s="6" t="s">
        <v>287</v>
      </c>
      <c r="AI1" s="6" t="s">
        <v>289</v>
      </c>
      <c r="AJ1" s="6" t="s">
        <v>290</v>
      </c>
      <c r="AK1" s="6" t="s">
        <v>299</v>
      </c>
      <c r="AL1" s="6" t="s">
        <v>300</v>
      </c>
      <c r="AM1" s="6" t="s">
        <v>301</v>
      </c>
      <c r="AN1" s="6" t="s">
        <v>302</v>
      </c>
      <c r="AO1" s="6" t="s">
        <v>303</v>
      </c>
      <c r="AP1" s="6" t="s">
        <v>341</v>
      </c>
      <c r="AQ1" s="6" t="s">
        <v>342</v>
      </c>
      <c r="AR1" s="6" t="s">
        <v>343</v>
      </c>
      <c r="AS1" s="6" t="s">
        <v>344</v>
      </c>
      <c r="AT1" s="6" t="s">
        <v>345</v>
      </c>
      <c r="AU1" s="6" t="s">
        <v>491</v>
      </c>
      <c r="AV1" s="6" t="s">
        <v>494</v>
      </c>
      <c r="AW1" s="6" t="s">
        <v>496</v>
      </c>
      <c r="AX1" s="38"/>
      <c r="AY1" s="38"/>
      <c r="AZ1" s="38"/>
    </row>
    <row r="2" spans="1:49" ht="12.75">
      <c r="A2" s="26"/>
      <c r="B2" s="60"/>
      <c r="C2" s="60"/>
      <c r="D2" s="60"/>
      <c r="E2" s="60"/>
      <c r="F2" s="216"/>
      <c r="G2" s="60"/>
      <c r="H2" s="60"/>
      <c r="I2" s="60"/>
      <c r="J2" s="60"/>
      <c r="K2" s="216"/>
      <c r="L2" s="60"/>
      <c r="M2" s="60"/>
      <c r="N2" s="60"/>
      <c r="O2" s="60"/>
      <c r="P2" s="216"/>
      <c r="Q2" s="60"/>
      <c r="R2" s="60"/>
      <c r="S2" s="60"/>
      <c r="T2" s="60"/>
      <c r="U2" s="216"/>
      <c r="V2" s="60"/>
      <c r="W2" s="60"/>
      <c r="X2" s="60"/>
      <c r="Y2" s="60"/>
      <c r="Z2" s="216"/>
      <c r="AA2" s="60"/>
      <c r="AB2" s="60"/>
      <c r="AC2" s="60"/>
      <c r="AD2" s="60"/>
      <c r="AE2" s="216"/>
      <c r="AF2" s="60"/>
      <c r="AG2" s="60"/>
      <c r="AH2" s="60"/>
      <c r="AI2" s="60"/>
      <c r="AJ2" s="216"/>
      <c r="AK2" s="60"/>
      <c r="AL2" s="60"/>
      <c r="AM2" s="60"/>
      <c r="AN2" s="60"/>
      <c r="AO2" s="216"/>
      <c r="AP2" s="60"/>
      <c r="AQ2" s="60"/>
      <c r="AR2" s="60"/>
      <c r="AS2" s="60"/>
      <c r="AT2" s="216"/>
      <c r="AU2" s="60"/>
      <c r="AV2" s="60"/>
      <c r="AW2" s="60"/>
    </row>
    <row r="3" spans="1:52" s="218" customFormat="1" ht="12.75">
      <c r="A3" s="31" t="s">
        <v>395</v>
      </c>
      <c r="B3" s="13">
        <v>256.0386</v>
      </c>
      <c r="C3" s="13">
        <v>243.4269</v>
      </c>
      <c r="D3" s="13">
        <v>255.77870000000007</v>
      </c>
      <c r="E3" s="13">
        <v>255.50600000000003</v>
      </c>
      <c r="F3" s="13">
        <v>1010.7502000000001</v>
      </c>
      <c r="G3" s="13">
        <v>256</v>
      </c>
      <c r="H3" s="13">
        <v>249</v>
      </c>
      <c r="I3" s="13">
        <v>251</v>
      </c>
      <c r="J3" s="13">
        <v>249</v>
      </c>
      <c r="K3" s="13">
        <v>1005</v>
      </c>
      <c r="L3" s="13">
        <v>258.42740000000003</v>
      </c>
      <c r="M3" s="13">
        <v>519.2727999999997</v>
      </c>
      <c r="N3" s="13">
        <v>431</v>
      </c>
      <c r="O3" s="13">
        <v>495.4</v>
      </c>
      <c r="P3" s="13">
        <v>1704.1001999999999</v>
      </c>
      <c r="Q3" s="13">
        <v>500.7797</v>
      </c>
      <c r="R3" s="13">
        <v>524.3079</v>
      </c>
      <c r="S3" s="13">
        <v>570.5305999999999</v>
      </c>
      <c r="T3" s="13">
        <v>576.0541</v>
      </c>
      <c r="U3" s="13">
        <v>2171.6723</v>
      </c>
      <c r="V3" s="13">
        <v>558</v>
      </c>
      <c r="W3" s="13">
        <v>555</v>
      </c>
      <c r="X3" s="13">
        <v>562</v>
      </c>
      <c r="Y3" s="13">
        <v>578</v>
      </c>
      <c r="Z3" s="13">
        <v>2253</v>
      </c>
      <c r="AA3" s="13">
        <v>553</v>
      </c>
      <c r="AB3" s="13">
        <v>542</v>
      </c>
      <c r="AC3" s="13">
        <v>538</v>
      </c>
      <c r="AD3" s="13">
        <v>534</v>
      </c>
      <c r="AE3" s="13">
        <v>2167</v>
      </c>
      <c r="AF3" s="13">
        <v>523</v>
      </c>
      <c r="AG3" s="13">
        <f>SUM(AG4:AG6)</f>
        <v>538</v>
      </c>
      <c r="AH3" s="13">
        <f>SUM(AH4:AH6)</f>
        <v>541</v>
      </c>
      <c r="AI3" s="13">
        <v>521</v>
      </c>
      <c r="AJ3" s="13">
        <v>2122</v>
      </c>
      <c r="AK3" s="13">
        <v>489</v>
      </c>
      <c r="AL3" s="13">
        <v>481</v>
      </c>
      <c r="AM3" s="13">
        <v>480</v>
      </c>
      <c r="AN3" s="13">
        <v>472</v>
      </c>
      <c r="AO3" s="13">
        <v>1924</v>
      </c>
      <c r="AP3" s="13">
        <v>438</v>
      </c>
      <c r="AQ3" s="13">
        <v>431</v>
      </c>
      <c r="AR3" s="13">
        <f>SUM(AR4:AR7)</f>
        <v>606</v>
      </c>
      <c r="AS3" s="13">
        <v>685</v>
      </c>
      <c r="AT3" s="13">
        <v>2162</v>
      </c>
      <c r="AU3" s="242">
        <v>603</v>
      </c>
      <c r="AV3" s="242">
        <v>618</v>
      </c>
      <c r="AW3" s="242">
        <v>617</v>
      </c>
      <c r="AX3" s="23"/>
      <c r="AY3" s="23"/>
      <c r="AZ3" s="23"/>
    </row>
    <row r="4" spans="1:49" ht="12.75">
      <c r="A4" s="31" t="s">
        <v>35</v>
      </c>
      <c r="B4" s="60">
        <v>256.0386</v>
      </c>
      <c r="C4" s="60">
        <v>243.4269</v>
      </c>
      <c r="D4" s="60">
        <v>255.77870000000007</v>
      </c>
      <c r="E4" s="60">
        <v>255.50600000000003</v>
      </c>
      <c r="F4" s="13">
        <v>1010.7502000000001</v>
      </c>
      <c r="G4" s="60">
        <v>256</v>
      </c>
      <c r="H4" s="60">
        <v>249</v>
      </c>
      <c r="I4" s="60">
        <v>251</v>
      </c>
      <c r="J4" s="60">
        <v>249</v>
      </c>
      <c r="K4" s="13">
        <v>1005</v>
      </c>
      <c r="L4" s="60">
        <v>258.42740000000003</v>
      </c>
      <c r="M4" s="60">
        <v>263.2727999999998</v>
      </c>
      <c r="N4" s="60">
        <v>276</v>
      </c>
      <c r="O4" s="60">
        <v>285.4</v>
      </c>
      <c r="P4" s="13">
        <v>1083.1001999999999</v>
      </c>
      <c r="Q4" s="60">
        <v>262.7797</v>
      </c>
      <c r="R4" s="60">
        <v>259.30789999999996</v>
      </c>
      <c r="S4" s="60">
        <v>256.53059999999994</v>
      </c>
      <c r="T4" s="60">
        <v>245.05409999999998</v>
      </c>
      <c r="U4" s="13">
        <v>1023.6723</v>
      </c>
      <c r="V4" s="60">
        <v>231</v>
      </c>
      <c r="W4" s="60">
        <v>218</v>
      </c>
      <c r="X4" s="60">
        <v>216</v>
      </c>
      <c r="Y4" s="60">
        <v>219</v>
      </c>
      <c r="Z4" s="13">
        <v>884</v>
      </c>
      <c r="AA4" s="60">
        <v>215</v>
      </c>
      <c r="AB4" s="60">
        <v>208</v>
      </c>
      <c r="AC4" s="60">
        <v>215</v>
      </c>
      <c r="AD4" s="60">
        <v>219</v>
      </c>
      <c r="AE4" s="13">
        <v>857</v>
      </c>
      <c r="AF4" s="60">
        <v>206</v>
      </c>
      <c r="AG4" s="60">
        <v>203</v>
      </c>
      <c r="AH4" s="60">
        <v>203</v>
      </c>
      <c r="AI4" s="60">
        <v>188</v>
      </c>
      <c r="AJ4" s="13">
        <v>799</v>
      </c>
      <c r="AK4" s="60">
        <v>181</v>
      </c>
      <c r="AL4" s="60">
        <v>195</v>
      </c>
      <c r="AM4" s="60">
        <v>183</v>
      </c>
      <c r="AN4" s="60">
        <v>183</v>
      </c>
      <c r="AO4" s="13">
        <v>743</v>
      </c>
      <c r="AP4" s="60">
        <v>176</v>
      </c>
      <c r="AQ4" s="60">
        <v>177</v>
      </c>
      <c r="AR4" s="60">
        <v>177</v>
      </c>
      <c r="AS4" s="60">
        <v>186</v>
      </c>
      <c r="AT4" s="13">
        <v>715</v>
      </c>
      <c r="AU4" s="243">
        <v>170</v>
      </c>
      <c r="AV4" s="243">
        <v>166</v>
      </c>
      <c r="AW4" s="243">
        <v>156</v>
      </c>
    </row>
    <row r="5" spans="1:49" ht="12.75">
      <c r="A5" s="31" t="s">
        <v>437</v>
      </c>
      <c r="B5" s="60"/>
      <c r="C5" s="60"/>
      <c r="D5" s="60"/>
      <c r="E5" s="60"/>
      <c r="F5" s="13"/>
      <c r="G5" s="60"/>
      <c r="H5" s="60"/>
      <c r="I5" s="60"/>
      <c r="J5" s="60"/>
      <c r="K5" s="13"/>
      <c r="L5" s="60"/>
      <c r="M5" s="60"/>
      <c r="N5" s="60"/>
      <c r="O5" s="60"/>
      <c r="P5" s="13"/>
      <c r="Q5" s="60"/>
      <c r="R5" s="60"/>
      <c r="S5" s="60"/>
      <c r="T5" s="60"/>
      <c r="U5" s="13"/>
      <c r="V5" s="60"/>
      <c r="W5" s="60"/>
      <c r="X5" s="60"/>
      <c r="Y5" s="60"/>
      <c r="Z5" s="13"/>
      <c r="AA5" s="60"/>
      <c r="AB5" s="60"/>
      <c r="AC5" s="60"/>
      <c r="AD5" s="60"/>
      <c r="AE5" s="13"/>
      <c r="AF5" s="60"/>
      <c r="AG5" s="60"/>
      <c r="AH5" s="60"/>
      <c r="AI5" s="60"/>
      <c r="AJ5" s="13"/>
      <c r="AK5" s="60"/>
      <c r="AL5" s="60"/>
      <c r="AM5" s="60"/>
      <c r="AN5" s="60"/>
      <c r="AO5" s="13"/>
      <c r="AP5" s="60"/>
      <c r="AQ5" s="60"/>
      <c r="AR5" s="60">
        <v>132</v>
      </c>
      <c r="AS5" s="60">
        <v>129</v>
      </c>
      <c r="AT5" s="13">
        <v>262</v>
      </c>
      <c r="AU5" s="243">
        <v>122</v>
      </c>
      <c r="AV5" s="243">
        <v>118</v>
      </c>
      <c r="AW5" s="243">
        <v>121</v>
      </c>
    </row>
    <row r="6" spans="1:49" ht="12.75">
      <c r="A6" s="31" t="s">
        <v>436</v>
      </c>
      <c r="B6" s="60">
        <v>0</v>
      </c>
      <c r="C6" s="60">
        <v>0</v>
      </c>
      <c r="D6" s="60">
        <v>0</v>
      </c>
      <c r="E6" s="60">
        <v>0</v>
      </c>
      <c r="F6" s="13">
        <v>0</v>
      </c>
      <c r="G6" s="60">
        <v>0</v>
      </c>
      <c r="H6" s="60">
        <v>0</v>
      </c>
      <c r="I6" s="60">
        <v>0</v>
      </c>
      <c r="J6" s="60">
        <v>0</v>
      </c>
      <c r="K6" s="13">
        <v>0</v>
      </c>
      <c r="L6" s="60">
        <v>0</v>
      </c>
      <c r="M6" s="60">
        <v>256</v>
      </c>
      <c r="N6" s="60">
        <v>155</v>
      </c>
      <c r="O6" s="60">
        <v>210</v>
      </c>
      <c r="P6" s="13">
        <v>621</v>
      </c>
      <c r="Q6" s="60">
        <v>238</v>
      </c>
      <c r="R6" s="60">
        <v>265</v>
      </c>
      <c r="S6" s="60">
        <v>314</v>
      </c>
      <c r="T6" s="60">
        <v>331</v>
      </c>
      <c r="U6" s="13">
        <v>1148</v>
      </c>
      <c r="V6" s="60">
        <v>327</v>
      </c>
      <c r="W6" s="60">
        <v>337</v>
      </c>
      <c r="X6" s="60">
        <v>346</v>
      </c>
      <c r="Y6" s="60">
        <v>359</v>
      </c>
      <c r="Z6" s="13">
        <v>1369</v>
      </c>
      <c r="AA6" s="60">
        <v>338</v>
      </c>
      <c r="AB6" s="60">
        <v>334</v>
      </c>
      <c r="AC6" s="60">
        <v>323</v>
      </c>
      <c r="AD6" s="60">
        <v>315</v>
      </c>
      <c r="AE6" s="13">
        <v>1310</v>
      </c>
      <c r="AF6" s="60">
        <v>317</v>
      </c>
      <c r="AG6" s="60">
        <v>335</v>
      </c>
      <c r="AH6" s="60">
        <v>338</v>
      </c>
      <c r="AI6" s="60">
        <v>333</v>
      </c>
      <c r="AJ6" s="13">
        <v>1323</v>
      </c>
      <c r="AK6" s="60">
        <v>308</v>
      </c>
      <c r="AL6" s="60">
        <v>286</v>
      </c>
      <c r="AM6" s="60">
        <v>297</v>
      </c>
      <c r="AN6" s="60">
        <v>289</v>
      </c>
      <c r="AO6" s="13">
        <v>1181</v>
      </c>
      <c r="AP6" s="60">
        <v>262</v>
      </c>
      <c r="AQ6" s="60">
        <v>254</v>
      </c>
      <c r="AR6" s="60">
        <v>250</v>
      </c>
      <c r="AS6" s="60">
        <v>244</v>
      </c>
      <c r="AT6" s="13">
        <v>1011</v>
      </c>
      <c r="AU6" s="243">
        <v>238</v>
      </c>
      <c r="AV6" s="243">
        <v>255</v>
      </c>
      <c r="AW6" s="243">
        <v>252</v>
      </c>
    </row>
    <row r="7" spans="1:49" ht="12.75">
      <c r="A7" s="31" t="s">
        <v>288</v>
      </c>
      <c r="B7" s="60"/>
      <c r="C7" s="60"/>
      <c r="D7" s="60"/>
      <c r="E7" s="60"/>
      <c r="F7" s="13"/>
      <c r="G7" s="60"/>
      <c r="H7" s="60"/>
      <c r="I7" s="60"/>
      <c r="J7" s="60"/>
      <c r="K7" s="13"/>
      <c r="L7" s="60"/>
      <c r="M7" s="60"/>
      <c r="N7" s="60"/>
      <c r="O7" s="60"/>
      <c r="P7" s="13"/>
      <c r="Q7" s="60"/>
      <c r="R7" s="60"/>
      <c r="S7" s="60"/>
      <c r="T7" s="60"/>
      <c r="U7" s="13"/>
      <c r="V7" s="60"/>
      <c r="W7" s="60"/>
      <c r="X7" s="60"/>
      <c r="Y7" s="60"/>
      <c r="Z7" s="13"/>
      <c r="AA7" s="60"/>
      <c r="AB7" s="60"/>
      <c r="AC7" s="60"/>
      <c r="AD7" s="60"/>
      <c r="AE7" s="13"/>
      <c r="AF7" s="60"/>
      <c r="AG7" s="60"/>
      <c r="AH7" s="60"/>
      <c r="AI7" s="60"/>
      <c r="AJ7" s="13"/>
      <c r="AK7" s="60"/>
      <c r="AL7" s="60"/>
      <c r="AM7" s="60"/>
      <c r="AN7" s="60"/>
      <c r="AO7" s="13"/>
      <c r="AP7" s="60"/>
      <c r="AQ7" s="60"/>
      <c r="AR7" s="60">
        <v>47</v>
      </c>
      <c r="AS7" s="60">
        <v>126</v>
      </c>
      <c r="AT7" s="238">
        <v>174</v>
      </c>
      <c r="AU7" s="243">
        <v>73</v>
      </c>
      <c r="AV7" s="243">
        <v>79</v>
      </c>
      <c r="AW7" s="243">
        <v>88</v>
      </c>
    </row>
    <row r="8" spans="1:52" s="218" customFormat="1" ht="14.25">
      <c r="A8" s="31" t="s">
        <v>396</v>
      </c>
      <c r="B8" s="13">
        <v>867</v>
      </c>
      <c r="C8" s="13">
        <v>755</v>
      </c>
      <c r="D8" s="13">
        <v>621</v>
      </c>
      <c r="E8" s="13">
        <v>983</v>
      </c>
      <c r="F8" s="13">
        <v>3226</v>
      </c>
      <c r="G8" s="13">
        <v>882.56795</v>
      </c>
      <c r="H8" s="13">
        <v>695.52895</v>
      </c>
      <c r="I8" s="13">
        <v>618.28278</v>
      </c>
      <c r="J8" s="13">
        <v>813.412651</v>
      </c>
      <c r="K8" s="13">
        <v>3009.792331</v>
      </c>
      <c r="L8" s="13">
        <v>839</v>
      </c>
      <c r="M8" s="13">
        <v>639</v>
      </c>
      <c r="N8" s="13">
        <v>608</v>
      </c>
      <c r="O8" s="13">
        <v>735</v>
      </c>
      <c r="P8" s="13">
        <v>2821</v>
      </c>
      <c r="Q8" s="13">
        <v>767</v>
      </c>
      <c r="R8" s="13">
        <v>763</v>
      </c>
      <c r="S8" s="13">
        <v>667</v>
      </c>
      <c r="T8" s="13">
        <v>730</v>
      </c>
      <c r="U8" s="13">
        <v>2927</v>
      </c>
      <c r="V8" s="13">
        <v>732</v>
      </c>
      <c r="W8" s="13">
        <v>647</v>
      </c>
      <c r="X8" s="13">
        <v>724</v>
      </c>
      <c r="Y8" s="13">
        <v>770</v>
      </c>
      <c r="Z8" s="13">
        <v>2874</v>
      </c>
      <c r="AA8" s="13">
        <v>862</v>
      </c>
      <c r="AB8" s="13">
        <v>695</v>
      </c>
      <c r="AC8" s="13">
        <v>725</v>
      </c>
      <c r="AD8" s="13">
        <v>796</v>
      </c>
      <c r="AE8" s="13">
        <v>3079</v>
      </c>
      <c r="AF8" s="13">
        <v>656</v>
      </c>
      <c r="AG8" s="13">
        <f>SUM(AG9:AG11)</f>
        <v>585</v>
      </c>
      <c r="AH8" s="13">
        <f>SUM(AH9:AH11)</f>
        <v>642</v>
      </c>
      <c r="AI8" s="13">
        <v>662</v>
      </c>
      <c r="AJ8" s="13">
        <v>2546</v>
      </c>
      <c r="AK8" s="13">
        <v>617</v>
      </c>
      <c r="AL8" s="13">
        <v>596</v>
      </c>
      <c r="AM8" s="13">
        <v>657</v>
      </c>
      <c r="AN8" s="13">
        <v>664</v>
      </c>
      <c r="AO8" s="13">
        <v>2533</v>
      </c>
      <c r="AP8" s="13">
        <v>629</v>
      </c>
      <c r="AQ8" s="13">
        <v>514</v>
      </c>
      <c r="AR8" s="13">
        <f>SUM(AR9:AR11)</f>
        <v>1074</v>
      </c>
      <c r="AS8" s="13">
        <v>1165</v>
      </c>
      <c r="AT8" s="13">
        <v>3382</v>
      </c>
      <c r="AU8" s="242">
        <v>1213</v>
      </c>
      <c r="AV8" s="242">
        <v>1268</v>
      </c>
      <c r="AW8" s="242">
        <v>1253</v>
      </c>
      <c r="AX8" s="23"/>
      <c r="AY8" s="23"/>
      <c r="AZ8" s="23"/>
    </row>
    <row r="9" spans="1:49" ht="12.75">
      <c r="A9" s="31" t="s">
        <v>35</v>
      </c>
      <c r="B9" s="60">
        <v>867</v>
      </c>
      <c r="C9" s="60">
        <v>755</v>
      </c>
      <c r="D9" s="60">
        <v>621</v>
      </c>
      <c r="E9" s="60">
        <v>983</v>
      </c>
      <c r="F9" s="13">
        <v>3226</v>
      </c>
      <c r="G9" s="60">
        <v>882.56795</v>
      </c>
      <c r="H9" s="60">
        <v>695.52895</v>
      </c>
      <c r="I9" s="60">
        <v>618.28278</v>
      </c>
      <c r="J9" s="60">
        <v>813.412651</v>
      </c>
      <c r="K9" s="13">
        <v>3009.792331</v>
      </c>
      <c r="L9" s="60">
        <v>839</v>
      </c>
      <c r="M9" s="60">
        <v>639</v>
      </c>
      <c r="N9" s="60">
        <v>608</v>
      </c>
      <c r="O9" s="60">
        <v>735</v>
      </c>
      <c r="P9" s="13">
        <v>2821</v>
      </c>
      <c r="Q9" s="60">
        <v>767</v>
      </c>
      <c r="R9" s="60">
        <v>763</v>
      </c>
      <c r="S9" s="60">
        <v>667</v>
      </c>
      <c r="T9" s="60">
        <v>730</v>
      </c>
      <c r="U9" s="13">
        <v>2927</v>
      </c>
      <c r="V9" s="60">
        <v>727</v>
      </c>
      <c r="W9" s="60">
        <v>640</v>
      </c>
      <c r="X9" s="60">
        <v>716</v>
      </c>
      <c r="Y9" s="60">
        <v>760</v>
      </c>
      <c r="Z9" s="13">
        <v>2843</v>
      </c>
      <c r="AA9" s="60">
        <v>851</v>
      </c>
      <c r="AB9" s="60">
        <v>685</v>
      </c>
      <c r="AC9" s="60">
        <v>713</v>
      </c>
      <c r="AD9" s="60">
        <v>779</v>
      </c>
      <c r="AE9" s="13">
        <v>3028</v>
      </c>
      <c r="AF9" s="60">
        <v>641</v>
      </c>
      <c r="AG9" s="60">
        <v>572</v>
      </c>
      <c r="AH9" s="60">
        <v>627</v>
      </c>
      <c r="AI9" s="60">
        <v>648</v>
      </c>
      <c r="AJ9" s="13">
        <v>2488</v>
      </c>
      <c r="AK9" s="60">
        <v>604</v>
      </c>
      <c r="AL9" s="60">
        <v>583</v>
      </c>
      <c r="AM9" s="60">
        <v>644</v>
      </c>
      <c r="AN9" s="60">
        <v>650</v>
      </c>
      <c r="AO9" s="13">
        <v>2480</v>
      </c>
      <c r="AP9" s="60">
        <v>616</v>
      </c>
      <c r="AQ9" s="60">
        <v>502</v>
      </c>
      <c r="AR9" s="60">
        <v>568</v>
      </c>
      <c r="AS9" s="60">
        <v>594</v>
      </c>
      <c r="AT9" s="13">
        <v>2280</v>
      </c>
      <c r="AU9" s="243">
        <v>561</v>
      </c>
      <c r="AV9" s="243">
        <v>555</v>
      </c>
      <c r="AW9" s="243">
        <v>535</v>
      </c>
    </row>
    <row r="10" spans="1:49" ht="12.75">
      <c r="A10" s="31" t="s">
        <v>437</v>
      </c>
      <c r="B10" s="60"/>
      <c r="C10" s="60"/>
      <c r="D10" s="60"/>
      <c r="E10" s="60"/>
      <c r="F10" s="13"/>
      <c r="G10" s="60"/>
      <c r="H10" s="60"/>
      <c r="I10" s="60"/>
      <c r="J10" s="60"/>
      <c r="K10" s="13"/>
      <c r="L10" s="60"/>
      <c r="M10" s="60"/>
      <c r="N10" s="60"/>
      <c r="O10" s="60"/>
      <c r="P10" s="13"/>
      <c r="Q10" s="60"/>
      <c r="R10" s="60"/>
      <c r="S10" s="60"/>
      <c r="T10" s="60"/>
      <c r="U10" s="13"/>
      <c r="V10" s="60"/>
      <c r="W10" s="60"/>
      <c r="X10" s="60"/>
      <c r="Y10" s="60"/>
      <c r="Z10" s="13"/>
      <c r="AA10" s="60"/>
      <c r="AB10" s="60"/>
      <c r="AC10" s="60"/>
      <c r="AD10" s="60"/>
      <c r="AE10" s="13"/>
      <c r="AF10" s="60"/>
      <c r="AG10" s="60"/>
      <c r="AH10" s="60"/>
      <c r="AI10" s="60"/>
      <c r="AJ10" s="13"/>
      <c r="AK10" s="60"/>
      <c r="AL10" s="60"/>
      <c r="AM10" s="60"/>
      <c r="AN10" s="60"/>
      <c r="AO10" s="13"/>
      <c r="AP10" s="60"/>
      <c r="AQ10" s="60"/>
      <c r="AR10" s="60">
        <v>458</v>
      </c>
      <c r="AS10" s="60">
        <v>488</v>
      </c>
      <c r="AT10" s="238">
        <v>946</v>
      </c>
      <c r="AU10" s="243">
        <v>541</v>
      </c>
      <c r="AV10" s="243">
        <v>589</v>
      </c>
      <c r="AW10" s="243">
        <v>593</v>
      </c>
    </row>
    <row r="11" spans="1:49" ht="12.75">
      <c r="A11" s="31" t="s">
        <v>288</v>
      </c>
      <c r="B11" s="60">
        <v>0</v>
      </c>
      <c r="C11" s="60">
        <v>0</v>
      </c>
      <c r="D11" s="60">
        <v>0</v>
      </c>
      <c r="E11" s="60">
        <v>0</v>
      </c>
      <c r="F11" s="13">
        <v>0</v>
      </c>
      <c r="G11" s="60">
        <v>0</v>
      </c>
      <c r="H11" s="60">
        <v>0</v>
      </c>
      <c r="I11" s="60">
        <v>0</v>
      </c>
      <c r="J11" s="60">
        <v>0</v>
      </c>
      <c r="K11" s="13">
        <v>0</v>
      </c>
      <c r="L11" s="60">
        <v>0</v>
      </c>
      <c r="M11" s="60">
        <v>0</v>
      </c>
      <c r="N11" s="60">
        <v>0</v>
      </c>
      <c r="O11" s="60">
        <v>0</v>
      </c>
      <c r="P11" s="13">
        <v>0</v>
      </c>
      <c r="Q11" s="60">
        <v>0</v>
      </c>
      <c r="R11" s="60">
        <v>0</v>
      </c>
      <c r="S11" s="60">
        <v>0</v>
      </c>
      <c r="T11" s="60">
        <v>0</v>
      </c>
      <c r="U11" s="13">
        <v>0</v>
      </c>
      <c r="V11" s="60">
        <v>5</v>
      </c>
      <c r="W11" s="60">
        <v>7</v>
      </c>
      <c r="X11" s="60">
        <v>8</v>
      </c>
      <c r="Y11" s="60">
        <v>10</v>
      </c>
      <c r="Z11" s="13">
        <v>31</v>
      </c>
      <c r="AA11" s="60">
        <v>11</v>
      </c>
      <c r="AB11" s="60">
        <v>10</v>
      </c>
      <c r="AC11" s="60">
        <v>12</v>
      </c>
      <c r="AD11" s="60">
        <v>17</v>
      </c>
      <c r="AE11" s="13">
        <v>51</v>
      </c>
      <c r="AF11" s="60">
        <v>15</v>
      </c>
      <c r="AG11" s="60">
        <v>13</v>
      </c>
      <c r="AH11" s="60">
        <v>15</v>
      </c>
      <c r="AI11" s="60">
        <v>14</v>
      </c>
      <c r="AJ11" s="13">
        <v>58</v>
      </c>
      <c r="AK11" s="60">
        <v>13</v>
      </c>
      <c r="AL11" s="60">
        <v>13</v>
      </c>
      <c r="AM11" s="60">
        <v>13</v>
      </c>
      <c r="AN11" s="60">
        <v>14</v>
      </c>
      <c r="AO11" s="13">
        <v>53</v>
      </c>
      <c r="AP11" s="60">
        <v>13</v>
      </c>
      <c r="AQ11" s="60">
        <v>12</v>
      </c>
      <c r="AR11" s="60">
        <v>48</v>
      </c>
      <c r="AS11" s="60">
        <v>83</v>
      </c>
      <c r="AT11" s="13">
        <v>156</v>
      </c>
      <c r="AU11" s="243">
        <v>111</v>
      </c>
      <c r="AV11" s="243">
        <v>124</v>
      </c>
      <c r="AW11" s="243">
        <v>125</v>
      </c>
    </row>
    <row r="12" spans="1:52" s="218" customFormat="1" ht="12.75">
      <c r="A12" s="31" t="s">
        <v>36</v>
      </c>
      <c r="B12" s="13">
        <v>72</v>
      </c>
      <c r="C12" s="13">
        <v>62</v>
      </c>
      <c r="D12" s="13">
        <v>57</v>
      </c>
      <c r="E12" s="13">
        <v>78</v>
      </c>
      <c r="F12" s="13">
        <v>269</v>
      </c>
      <c r="G12" s="13">
        <v>77</v>
      </c>
      <c r="H12" s="13">
        <v>59</v>
      </c>
      <c r="I12" s="13">
        <v>47</v>
      </c>
      <c r="J12" s="13">
        <v>62</v>
      </c>
      <c r="K12" s="13">
        <v>245</v>
      </c>
      <c r="L12" s="13">
        <v>69</v>
      </c>
      <c r="M12" s="13">
        <v>51</v>
      </c>
      <c r="N12" s="13">
        <v>45</v>
      </c>
      <c r="O12" s="13">
        <v>54</v>
      </c>
      <c r="P12" s="13">
        <v>219</v>
      </c>
      <c r="Q12" s="13">
        <v>62</v>
      </c>
      <c r="R12" s="13">
        <v>64</v>
      </c>
      <c r="S12" s="13">
        <v>50</v>
      </c>
      <c r="T12" s="13">
        <v>53</v>
      </c>
      <c r="U12" s="13">
        <v>229</v>
      </c>
      <c r="V12" s="13">
        <v>57</v>
      </c>
      <c r="W12" s="13">
        <v>50</v>
      </c>
      <c r="X12" s="13">
        <v>52</v>
      </c>
      <c r="Y12" s="13">
        <v>47</v>
      </c>
      <c r="Z12" s="13">
        <v>206</v>
      </c>
      <c r="AA12" s="13">
        <v>63</v>
      </c>
      <c r="AB12" s="13">
        <v>52</v>
      </c>
      <c r="AC12" s="13">
        <v>51</v>
      </c>
      <c r="AD12" s="13">
        <v>50</v>
      </c>
      <c r="AE12" s="13">
        <v>216</v>
      </c>
      <c r="AF12" s="13">
        <v>42</v>
      </c>
      <c r="AG12" s="13">
        <v>40</v>
      </c>
      <c r="AH12" s="13">
        <v>47</v>
      </c>
      <c r="AI12" s="13">
        <v>43</v>
      </c>
      <c r="AJ12" s="13">
        <v>172</v>
      </c>
      <c r="AK12" s="13">
        <v>39</v>
      </c>
      <c r="AL12" s="13">
        <v>42</v>
      </c>
      <c r="AM12" s="13">
        <v>46</v>
      </c>
      <c r="AN12" s="13">
        <v>48</v>
      </c>
      <c r="AO12" s="13">
        <v>174</v>
      </c>
      <c r="AP12" s="13">
        <v>43</v>
      </c>
      <c r="AQ12" s="13">
        <v>35</v>
      </c>
      <c r="AR12" s="13"/>
      <c r="AS12" s="13"/>
      <c r="AT12" s="13"/>
      <c r="AU12" s="242"/>
      <c r="AV12" s="242"/>
      <c r="AW12" s="242"/>
      <c r="AX12" s="23"/>
      <c r="AY12" s="23"/>
      <c r="AZ12" s="23"/>
    </row>
    <row r="13" spans="1:52" s="218" customFormat="1" ht="12.75">
      <c r="A13" s="31" t="s">
        <v>37</v>
      </c>
      <c r="B13" s="13">
        <v>68</v>
      </c>
      <c r="C13" s="13">
        <v>58</v>
      </c>
      <c r="D13" s="13">
        <v>43</v>
      </c>
      <c r="E13" s="13">
        <v>70</v>
      </c>
      <c r="F13" s="13">
        <v>239</v>
      </c>
      <c r="G13" s="13">
        <v>68</v>
      </c>
      <c r="H13" s="13">
        <v>56</v>
      </c>
      <c r="I13" s="13">
        <v>46</v>
      </c>
      <c r="J13" s="13">
        <v>64</v>
      </c>
      <c r="K13" s="13">
        <v>234</v>
      </c>
      <c r="L13" s="13">
        <v>71</v>
      </c>
      <c r="M13" s="13">
        <v>55</v>
      </c>
      <c r="N13" s="13">
        <v>58</v>
      </c>
      <c r="O13" s="13">
        <v>72</v>
      </c>
      <c r="P13" s="13">
        <v>256</v>
      </c>
      <c r="Q13" s="13">
        <v>74</v>
      </c>
      <c r="R13" s="13">
        <v>65</v>
      </c>
      <c r="S13" s="13">
        <v>65</v>
      </c>
      <c r="T13" s="13">
        <v>68</v>
      </c>
      <c r="U13" s="13">
        <v>272</v>
      </c>
      <c r="V13" s="13">
        <v>70</v>
      </c>
      <c r="W13" s="13">
        <v>58</v>
      </c>
      <c r="X13" s="13">
        <v>63</v>
      </c>
      <c r="Y13" s="13">
        <v>66</v>
      </c>
      <c r="Z13" s="13">
        <v>257</v>
      </c>
      <c r="AA13" s="13">
        <v>77</v>
      </c>
      <c r="AB13" s="13">
        <v>57</v>
      </c>
      <c r="AC13" s="13">
        <v>49</v>
      </c>
      <c r="AD13" s="13">
        <v>61</v>
      </c>
      <c r="AE13" s="13">
        <v>243</v>
      </c>
      <c r="AF13" s="13">
        <v>56</v>
      </c>
      <c r="AG13" s="13">
        <v>48</v>
      </c>
      <c r="AH13" s="13">
        <v>45</v>
      </c>
      <c r="AI13" s="13">
        <v>49</v>
      </c>
      <c r="AJ13" s="13">
        <v>198</v>
      </c>
      <c r="AK13" s="13">
        <v>46</v>
      </c>
      <c r="AL13" s="13">
        <v>41</v>
      </c>
      <c r="AM13" s="13">
        <v>45</v>
      </c>
      <c r="AN13" s="13">
        <v>34</v>
      </c>
      <c r="AO13" s="13">
        <v>166</v>
      </c>
      <c r="AP13" s="13">
        <v>41</v>
      </c>
      <c r="AQ13" s="13">
        <v>39</v>
      </c>
      <c r="AR13" s="13"/>
      <c r="AS13" s="13"/>
      <c r="AT13" s="13"/>
      <c r="AU13" s="242"/>
      <c r="AV13" s="242"/>
      <c r="AW13" s="242"/>
      <c r="AX13" s="23"/>
      <c r="AY13" s="23"/>
      <c r="AZ13" s="23"/>
    </row>
    <row r="14" spans="1:52" s="218" customFormat="1" ht="12.75">
      <c r="A14" s="31" t="s">
        <v>438</v>
      </c>
      <c r="B14" s="13">
        <f>B12+B13</f>
        <v>140</v>
      </c>
      <c r="C14" s="13">
        <f aca="true" t="shared" si="0" ref="C14:AQ14">C12+C13</f>
        <v>120</v>
      </c>
      <c r="D14" s="13">
        <f t="shared" si="0"/>
        <v>100</v>
      </c>
      <c r="E14" s="13">
        <f t="shared" si="0"/>
        <v>148</v>
      </c>
      <c r="F14" s="13">
        <f t="shared" si="0"/>
        <v>508</v>
      </c>
      <c r="G14" s="13">
        <f t="shared" si="0"/>
        <v>145</v>
      </c>
      <c r="H14" s="13">
        <f t="shared" si="0"/>
        <v>115</v>
      </c>
      <c r="I14" s="13">
        <f t="shared" si="0"/>
        <v>93</v>
      </c>
      <c r="J14" s="13">
        <f t="shared" si="0"/>
        <v>126</v>
      </c>
      <c r="K14" s="13">
        <f t="shared" si="0"/>
        <v>479</v>
      </c>
      <c r="L14" s="13">
        <f t="shared" si="0"/>
        <v>140</v>
      </c>
      <c r="M14" s="13">
        <f t="shared" si="0"/>
        <v>106</v>
      </c>
      <c r="N14" s="13">
        <f t="shared" si="0"/>
        <v>103</v>
      </c>
      <c r="O14" s="13">
        <f t="shared" si="0"/>
        <v>126</v>
      </c>
      <c r="P14" s="13">
        <f t="shared" si="0"/>
        <v>475</v>
      </c>
      <c r="Q14" s="13">
        <f t="shared" si="0"/>
        <v>136</v>
      </c>
      <c r="R14" s="13">
        <f t="shared" si="0"/>
        <v>129</v>
      </c>
      <c r="S14" s="13">
        <f t="shared" si="0"/>
        <v>115</v>
      </c>
      <c r="T14" s="13">
        <f t="shared" si="0"/>
        <v>121</v>
      </c>
      <c r="U14" s="13">
        <f t="shared" si="0"/>
        <v>501</v>
      </c>
      <c r="V14" s="13">
        <f t="shared" si="0"/>
        <v>127</v>
      </c>
      <c r="W14" s="13">
        <f t="shared" si="0"/>
        <v>108</v>
      </c>
      <c r="X14" s="13">
        <f t="shared" si="0"/>
        <v>115</v>
      </c>
      <c r="Y14" s="13">
        <f t="shared" si="0"/>
        <v>113</v>
      </c>
      <c r="Z14" s="13">
        <f t="shared" si="0"/>
        <v>463</v>
      </c>
      <c r="AA14" s="13">
        <f t="shared" si="0"/>
        <v>140</v>
      </c>
      <c r="AB14" s="13">
        <f t="shared" si="0"/>
        <v>109</v>
      </c>
      <c r="AC14" s="13">
        <f t="shared" si="0"/>
        <v>100</v>
      </c>
      <c r="AD14" s="13">
        <f t="shared" si="0"/>
        <v>111</v>
      </c>
      <c r="AE14" s="13">
        <f t="shared" si="0"/>
        <v>459</v>
      </c>
      <c r="AF14" s="13">
        <f t="shared" si="0"/>
        <v>98</v>
      </c>
      <c r="AG14" s="13">
        <f t="shared" si="0"/>
        <v>88</v>
      </c>
      <c r="AH14" s="13">
        <f t="shared" si="0"/>
        <v>92</v>
      </c>
      <c r="AI14" s="13">
        <f t="shared" si="0"/>
        <v>92</v>
      </c>
      <c r="AJ14" s="13">
        <f t="shared" si="0"/>
        <v>370</v>
      </c>
      <c r="AK14" s="13">
        <f t="shared" si="0"/>
        <v>85</v>
      </c>
      <c r="AL14" s="13">
        <f t="shared" si="0"/>
        <v>83</v>
      </c>
      <c r="AM14" s="13">
        <f t="shared" si="0"/>
        <v>91</v>
      </c>
      <c r="AN14" s="13">
        <f t="shared" si="0"/>
        <v>82</v>
      </c>
      <c r="AO14" s="13">
        <f t="shared" si="0"/>
        <v>340</v>
      </c>
      <c r="AP14" s="13">
        <f t="shared" si="0"/>
        <v>84</v>
      </c>
      <c r="AQ14" s="13">
        <f t="shared" si="0"/>
        <v>74</v>
      </c>
      <c r="AR14" s="13">
        <v>128</v>
      </c>
      <c r="AS14" s="13">
        <v>140</v>
      </c>
      <c r="AT14" s="13">
        <v>426</v>
      </c>
      <c r="AU14" s="242">
        <v>140</v>
      </c>
      <c r="AV14" s="242">
        <v>137</v>
      </c>
      <c r="AW14" s="242">
        <v>130</v>
      </c>
      <c r="AX14" s="23"/>
      <c r="AY14" s="23"/>
      <c r="AZ14" s="23"/>
    </row>
    <row r="15" spans="1:49" ht="12.75">
      <c r="A15" s="31" t="s">
        <v>35</v>
      </c>
      <c r="B15" s="60"/>
      <c r="C15" s="60"/>
      <c r="D15" s="60"/>
      <c r="E15" s="60"/>
      <c r="F15" s="13"/>
      <c r="G15" s="60"/>
      <c r="H15" s="60"/>
      <c r="I15" s="60"/>
      <c r="J15" s="60"/>
      <c r="K15" s="13"/>
      <c r="L15" s="60"/>
      <c r="M15" s="60"/>
      <c r="N15" s="60"/>
      <c r="O15" s="60"/>
      <c r="P15" s="13"/>
      <c r="Q15" s="60"/>
      <c r="R15" s="60"/>
      <c r="S15" s="60"/>
      <c r="T15" s="60"/>
      <c r="U15" s="13"/>
      <c r="V15" s="60"/>
      <c r="W15" s="60"/>
      <c r="X15" s="60"/>
      <c r="Y15" s="60"/>
      <c r="Z15" s="13"/>
      <c r="AA15" s="60"/>
      <c r="AB15" s="60"/>
      <c r="AC15" s="60"/>
      <c r="AD15" s="60"/>
      <c r="AE15" s="13"/>
      <c r="AF15" s="60"/>
      <c r="AG15" s="60"/>
      <c r="AH15" s="60"/>
      <c r="AI15" s="60"/>
      <c r="AJ15" s="13"/>
      <c r="AK15" s="60"/>
      <c r="AL15" s="60"/>
      <c r="AM15" s="60"/>
      <c r="AN15" s="60"/>
      <c r="AO15" s="13"/>
      <c r="AP15" s="60"/>
      <c r="AQ15" s="60"/>
      <c r="AR15" s="60">
        <v>68</v>
      </c>
      <c r="AS15" s="60">
        <v>75</v>
      </c>
      <c r="AT15" s="13">
        <v>297</v>
      </c>
      <c r="AU15" s="243">
        <v>70</v>
      </c>
      <c r="AV15" s="243">
        <v>68</v>
      </c>
      <c r="AW15" s="243">
        <v>66</v>
      </c>
    </row>
    <row r="16" spans="1:49" ht="12.75">
      <c r="A16" s="31" t="s">
        <v>437</v>
      </c>
      <c r="B16" s="60"/>
      <c r="C16" s="60"/>
      <c r="D16" s="60"/>
      <c r="E16" s="60"/>
      <c r="F16" s="13"/>
      <c r="G16" s="60"/>
      <c r="H16" s="60"/>
      <c r="I16" s="60"/>
      <c r="J16" s="60"/>
      <c r="K16" s="13"/>
      <c r="L16" s="60"/>
      <c r="M16" s="60"/>
      <c r="N16" s="60"/>
      <c r="O16" s="60"/>
      <c r="P16" s="13"/>
      <c r="Q16" s="60"/>
      <c r="R16" s="60"/>
      <c r="S16" s="60"/>
      <c r="T16" s="60"/>
      <c r="U16" s="13"/>
      <c r="V16" s="60"/>
      <c r="W16" s="60"/>
      <c r="X16" s="60"/>
      <c r="Y16" s="60"/>
      <c r="Z16" s="13"/>
      <c r="AA16" s="60"/>
      <c r="AB16" s="60"/>
      <c r="AC16" s="60"/>
      <c r="AD16" s="60"/>
      <c r="AE16" s="13"/>
      <c r="AF16" s="60"/>
      <c r="AG16" s="60"/>
      <c r="AH16" s="60"/>
      <c r="AI16" s="60"/>
      <c r="AJ16" s="13"/>
      <c r="AK16" s="60"/>
      <c r="AL16" s="60"/>
      <c r="AM16" s="60"/>
      <c r="AN16" s="60"/>
      <c r="AO16" s="13"/>
      <c r="AP16" s="60"/>
      <c r="AQ16" s="60"/>
      <c r="AR16" s="60">
        <v>57</v>
      </c>
      <c r="AS16" s="60">
        <v>60</v>
      </c>
      <c r="AT16" s="13">
        <v>117</v>
      </c>
      <c r="AU16" s="243">
        <v>62</v>
      </c>
      <c r="AV16" s="243">
        <v>61</v>
      </c>
      <c r="AW16" s="243">
        <v>56</v>
      </c>
    </row>
    <row r="17" spans="1:49" ht="12.75">
      <c r="A17" s="31" t="s">
        <v>288</v>
      </c>
      <c r="B17" s="60"/>
      <c r="C17" s="60"/>
      <c r="D17" s="60"/>
      <c r="E17" s="60"/>
      <c r="F17" s="13"/>
      <c r="G17" s="60"/>
      <c r="H17" s="60"/>
      <c r="I17" s="60"/>
      <c r="J17" s="60"/>
      <c r="K17" s="13"/>
      <c r="L17" s="60"/>
      <c r="M17" s="60"/>
      <c r="N17" s="60"/>
      <c r="O17" s="60"/>
      <c r="P17" s="13"/>
      <c r="Q17" s="60"/>
      <c r="R17" s="60"/>
      <c r="S17" s="60"/>
      <c r="T17" s="60"/>
      <c r="U17" s="13"/>
      <c r="V17" s="60"/>
      <c r="W17" s="60"/>
      <c r="X17" s="60"/>
      <c r="Y17" s="60"/>
      <c r="Z17" s="13"/>
      <c r="AA17" s="60"/>
      <c r="AB17" s="60"/>
      <c r="AC17" s="60"/>
      <c r="AD17" s="60"/>
      <c r="AE17" s="13"/>
      <c r="AF17" s="60"/>
      <c r="AG17" s="60"/>
      <c r="AH17" s="60"/>
      <c r="AI17" s="60"/>
      <c r="AJ17" s="13"/>
      <c r="AK17" s="60"/>
      <c r="AL17" s="60"/>
      <c r="AM17" s="60"/>
      <c r="AN17" s="60"/>
      <c r="AO17" s="13"/>
      <c r="AP17" s="60"/>
      <c r="AQ17" s="60"/>
      <c r="AR17" s="60">
        <v>3</v>
      </c>
      <c r="AS17" s="60">
        <v>5</v>
      </c>
      <c r="AT17" s="238">
        <v>12</v>
      </c>
      <c r="AU17" s="243">
        <v>8</v>
      </c>
      <c r="AV17" s="243">
        <v>8</v>
      </c>
      <c r="AW17" s="243">
        <v>8</v>
      </c>
    </row>
    <row r="18" spans="1:52" s="218" customFormat="1" ht="12.75">
      <c r="A18" s="31" t="s">
        <v>38</v>
      </c>
      <c r="B18" s="217">
        <v>94592.17617677778</v>
      </c>
      <c r="C18" s="217">
        <v>82984.56838117601</v>
      </c>
      <c r="D18" s="217">
        <v>72122.5459045146</v>
      </c>
      <c r="E18" s="217">
        <v>101119.5451094745</v>
      </c>
      <c r="F18" s="13">
        <v>87688.50860620527</v>
      </c>
      <c r="G18" s="217">
        <v>94044.422643695</v>
      </c>
      <c r="H18" s="217">
        <v>75404.16403823278</v>
      </c>
      <c r="I18" s="217">
        <v>67131.9655002179</v>
      </c>
      <c r="J18" s="217">
        <v>83214.58345874278</v>
      </c>
      <c r="K18" s="13">
        <v>79883.99854694826</v>
      </c>
      <c r="L18" s="217">
        <v>94158.16737110389</v>
      </c>
      <c r="M18" s="217">
        <v>93001.7701447643</v>
      </c>
      <c r="N18" s="217">
        <v>81583.07825343616</v>
      </c>
      <c r="O18" s="217">
        <v>96601.15737188525</v>
      </c>
      <c r="P18" s="13">
        <v>91322.55129430247</v>
      </c>
      <c r="Q18" s="217">
        <v>101268.0999559459</v>
      </c>
      <c r="R18" s="217">
        <v>102544.09918117679</v>
      </c>
      <c r="S18" s="217">
        <v>98907.22695759733</v>
      </c>
      <c r="T18" s="217">
        <v>102933.65814951276</v>
      </c>
      <c r="U18" s="13">
        <v>101320.13315308125</v>
      </c>
      <c r="V18" s="217">
        <v>103874.59254840609</v>
      </c>
      <c r="W18" s="217">
        <v>96778.38040415378</v>
      </c>
      <c r="X18" s="217">
        <v>100515.42962684702</v>
      </c>
      <c r="Y18" s="217">
        <v>104325.98724679738</v>
      </c>
      <c r="Z18" s="13">
        <v>101055.39791510989</v>
      </c>
      <c r="AA18" s="217">
        <v>112845.26897110495</v>
      </c>
      <c r="AB18" s="217">
        <v>99148.23379462089</v>
      </c>
      <c r="AC18" s="217">
        <v>97503.08666422345</v>
      </c>
      <c r="AD18" s="217">
        <v>101905</v>
      </c>
      <c r="AE18" s="13">
        <v>102618</v>
      </c>
      <c r="AF18" s="217">
        <v>92982</v>
      </c>
      <c r="AG18" s="217">
        <v>87499</v>
      </c>
      <c r="AH18" s="217">
        <v>91197</v>
      </c>
      <c r="AI18" s="217">
        <v>90276</v>
      </c>
      <c r="AJ18" s="13">
        <v>90436</v>
      </c>
      <c r="AK18" s="217">
        <v>86449</v>
      </c>
      <c r="AL18" s="217">
        <v>84406</v>
      </c>
      <c r="AM18" s="217">
        <v>88083</v>
      </c>
      <c r="AN18" s="217">
        <v>86485</v>
      </c>
      <c r="AO18" s="13">
        <v>86301</v>
      </c>
      <c r="AP18" s="217">
        <v>83726</v>
      </c>
      <c r="AQ18" s="217">
        <v>75027</v>
      </c>
      <c r="AR18" s="217">
        <v>130000</v>
      </c>
      <c r="AS18" s="217">
        <v>142498</v>
      </c>
      <c r="AT18" s="13">
        <v>108035</v>
      </c>
      <c r="AU18" s="217">
        <v>142228</v>
      </c>
      <c r="AV18" s="244">
        <v>145018</v>
      </c>
      <c r="AW18" s="244">
        <v>142001</v>
      </c>
      <c r="AX18" s="23"/>
      <c r="AY18" s="23"/>
      <c r="AZ18" s="23"/>
    </row>
    <row r="19" spans="1:47" ht="12.75">
      <c r="A19" s="31" t="s">
        <v>376</v>
      </c>
      <c r="B19" s="60"/>
      <c r="C19" s="60"/>
      <c r="D19" s="60"/>
      <c r="E19" s="60"/>
      <c r="F19" s="13"/>
      <c r="G19" s="60"/>
      <c r="H19" s="60"/>
      <c r="I19" s="60"/>
      <c r="J19" s="60"/>
      <c r="K19" s="13"/>
      <c r="L19" s="60"/>
      <c r="M19" s="60"/>
      <c r="N19" s="60"/>
      <c r="O19" s="60"/>
      <c r="P19" s="13"/>
      <c r="Q19" s="60"/>
      <c r="R19" s="60"/>
      <c r="S19" s="60"/>
      <c r="T19" s="60"/>
      <c r="U19" s="13"/>
      <c r="V19" s="60"/>
      <c r="W19" s="60"/>
      <c r="X19" s="60"/>
      <c r="Y19" s="60"/>
      <c r="Z19" s="13"/>
      <c r="AA19" s="60"/>
      <c r="AB19" s="60"/>
      <c r="AC19" s="60"/>
      <c r="AD19" s="60"/>
      <c r="AE19" s="13"/>
      <c r="AF19" s="60"/>
      <c r="AG19" s="60"/>
      <c r="AH19" s="60"/>
      <c r="AI19" s="60"/>
      <c r="AJ19" s="13"/>
      <c r="AK19" s="60"/>
      <c r="AL19" s="60"/>
      <c r="AM19" s="60"/>
      <c r="AN19" s="60"/>
      <c r="AO19" s="13"/>
      <c r="AP19" s="60"/>
      <c r="AQ19" s="60"/>
      <c r="AR19" s="60"/>
      <c r="AS19" s="60"/>
      <c r="AT19" s="13"/>
      <c r="AU19" s="60"/>
    </row>
    <row r="20" spans="1:47" ht="12.75">
      <c r="A20" s="31" t="s">
        <v>393</v>
      </c>
      <c r="B20" s="60"/>
      <c r="C20" s="60"/>
      <c r="D20" s="60"/>
      <c r="E20" s="60"/>
      <c r="F20" s="13"/>
      <c r="G20" s="60"/>
      <c r="H20" s="60"/>
      <c r="I20" s="60"/>
      <c r="J20" s="60"/>
      <c r="K20" s="13"/>
      <c r="L20" s="60"/>
      <c r="M20" s="60"/>
      <c r="N20" s="60"/>
      <c r="O20" s="60"/>
      <c r="P20" s="13"/>
      <c r="Q20" s="60"/>
      <c r="R20" s="60"/>
      <c r="S20" s="60"/>
      <c r="T20" s="60"/>
      <c r="U20" s="13"/>
      <c r="V20" s="60"/>
      <c r="W20" s="60"/>
      <c r="X20" s="60"/>
      <c r="Y20" s="60"/>
      <c r="Z20" s="13"/>
      <c r="AA20" s="60"/>
      <c r="AB20" s="60"/>
      <c r="AC20" s="60"/>
      <c r="AD20" s="60"/>
      <c r="AE20" s="13"/>
      <c r="AF20" s="60"/>
      <c r="AG20" s="60"/>
      <c r="AH20" s="60"/>
      <c r="AI20" s="60"/>
      <c r="AJ20" s="13"/>
      <c r="AK20" s="60"/>
      <c r="AL20" s="60"/>
      <c r="AM20" s="60"/>
      <c r="AN20" s="60"/>
      <c r="AO20" s="13"/>
      <c r="AP20" s="60"/>
      <c r="AQ20" s="60"/>
      <c r="AR20" s="60"/>
      <c r="AS20" s="60"/>
      <c r="AT20" s="13"/>
      <c r="AU20" s="60"/>
    </row>
    <row r="21" spans="1:47" ht="25.5">
      <c r="A21" s="31" t="s">
        <v>394</v>
      </c>
      <c r="B21" s="60"/>
      <c r="C21" s="60"/>
      <c r="D21" s="60"/>
      <c r="E21" s="60"/>
      <c r="F21" s="13"/>
      <c r="G21" s="60"/>
      <c r="H21" s="60"/>
      <c r="I21" s="60"/>
      <c r="J21" s="60"/>
      <c r="K21" s="13"/>
      <c r="L21" s="60"/>
      <c r="M21" s="60"/>
      <c r="N21" s="60"/>
      <c r="O21" s="60"/>
      <c r="P21" s="13"/>
      <c r="Q21" s="60"/>
      <c r="R21" s="60"/>
      <c r="S21" s="60"/>
      <c r="T21" s="60"/>
      <c r="U21" s="13"/>
      <c r="V21" s="60"/>
      <c r="W21" s="60"/>
      <c r="X21" s="60"/>
      <c r="Y21" s="60"/>
      <c r="Z21" s="13"/>
      <c r="AA21" s="60"/>
      <c r="AB21" s="60"/>
      <c r="AC21" s="60"/>
      <c r="AD21" s="60"/>
      <c r="AE21" s="13"/>
      <c r="AF21" s="60"/>
      <c r="AG21" s="60"/>
      <c r="AH21" s="60"/>
      <c r="AI21" s="60"/>
      <c r="AJ21" s="13"/>
      <c r="AK21" s="60"/>
      <c r="AL21" s="60"/>
      <c r="AM21" s="60"/>
      <c r="AN21" s="60"/>
      <c r="AO21" s="13"/>
      <c r="AP21" s="60"/>
      <c r="AQ21" s="60"/>
      <c r="AR21" s="60"/>
      <c r="AS21" s="60"/>
      <c r="AT21" s="13"/>
      <c r="AU21" s="60"/>
    </row>
    <row r="22" spans="1:47" ht="12.75">
      <c r="A22" s="31"/>
      <c r="B22" s="60"/>
      <c r="C22" s="60"/>
      <c r="D22" s="60"/>
      <c r="E22" s="60"/>
      <c r="F22" s="13"/>
      <c r="G22" s="60"/>
      <c r="H22" s="60"/>
      <c r="I22" s="60"/>
      <c r="J22" s="60"/>
      <c r="K22" s="13"/>
      <c r="L22" s="60"/>
      <c r="M22" s="60"/>
      <c r="N22" s="60"/>
      <c r="O22" s="60"/>
      <c r="P22" s="13"/>
      <c r="Q22" s="60"/>
      <c r="R22" s="60"/>
      <c r="S22" s="60"/>
      <c r="T22" s="60"/>
      <c r="U22" s="13"/>
      <c r="V22" s="60"/>
      <c r="W22" s="60"/>
      <c r="X22" s="60"/>
      <c r="Y22" s="60"/>
      <c r="Z22" s="13"/>
      <c r="AA22" s="60"/>
      <c r="AB22" s="60"/>
      <c r="AC22" s="60"/>
      <c r="AD22" s="60"/>
      <c r="AE22" s="13"/>
      <c r="AF22" s="60"/>
      <c r="AG22" s="60"/>
      <c r="AH22" s="60"/>
      <c r="AI22" s="60"/>
      <c r="AJ22" s="13"/>
      <c r="AK22" s="60"/>
      <c r="AL22" s="60"/>
      <c r="AM22" s="60"/>
      <c r="AN22" s="60"/>
      <c r="AO22" s="13"/>
      <c r="AP22" s="60"/>
      <c r="AQ22" s="60"/>
      <c r="AR22" s="60"/>
      <c r="AS22" s="60"/>
      <c r="AT22" s="13"/>
      <c r="AU22" s="60"/>
    </row>
    <row r="23" spans="1:49" ht="12.75">
      <c r="A23" s="31" t="s">
        <v>41</v>
      </c>
      <c r="B23" s="6" t="s">
        <v>0</v>
      </c>
      <c r="C23" s="6" t="s">
        <v>1</v>
      </c>
      <c r="D23" s="6" t="s">
        <v>2</v>
      </c>
      <c r="E23" s="6" t="s">
        <v>3</v>
      </c>
      <c r="F23" s="6" t="s">
        <v>4</v>
      </c>
      <c r="G23" s="6" t="s">
        <v>10</v>
      </c>
      <c r="H23" s="6" t="s">
        <v>11</v>
      </c>
      <c r="I23" s="6" t="s">
        <v>12</v>
      </c>
      <c r="J23" s="6" t="s">
        <v>13</v>
      </c>
      <c r="K23" s="6" t="s">
        <v>14</v>
      </c>
      <c r="L23" s="6" t="s">
        <v>15</v>
      </c>
      <c r="M23" s="6" t="s">
        <v>16</v>
      </c>
      <c r="N23" s="6" t="s">
        <v>17</v>
      </c>
      <c r="O23" s="6" t="s">
        <v>18</v>
      </c>
      <c r="P23" s="6" t="s">
        <v>19</v>
      </c>
      <c r="Q23" s="6" t="s">
        <v>20</v>
      </c>
      <c r="R23" s="6" t="s">
        <v>21</v>
      </c>
      <c r="S23" s="6" t="s">
        <v>22</v>
      </c>
      <c r="T23" s="6" t="s">
        <v>23</v>
      </c>
      <c r="U23" s="6" t="s">
        <v>24</v>
      </c>
      <c r="V23" s="6" t="s">
        <v>25</v>
      </c>
      <c r="W23" s="6" t="s">
        <v>26</v>
      </c>
      <c r="X23" s="6" t="s">
        <v>27</v>
      </c>
      <c r="Y23" s="6" t="s">
        <v>28</v>
      </c>
      <c r="Z23" s="6" t="s">
        <v>29</v>
      </c>
      <c r="AA23" s="6" t="s">
        <v>30</v>
      </c>
      <c r="AB23" s="6" t="s">
        <v>31</v>
      </c>
      <c r="AC23" s="6" t="s">
        <v>32</v>
      </c>
      <c r="AD23" s="6" t="s">
        <v>275</v>
      </c>
      <c r="AE23" s="6" t="s">
        <v>276</v>
      </c>
      <c r="AF23" s="6" t="s">
        <v>278</v>
      </c>
      <c r="AG23" s="6" t="s">
        <v>280</v>
      </c>
      <c r="AH23" s="6" t="s">
        <v>287</v>
      </c>
      <c r="AI23" s="6" t="s">
        <v>289</v>
      </c>
      <c r="AJ23" s="6" t="s">
        <v>290</v>
      </c>
      <c r="AK23" s="6" t="s">
        <v>299</v>
      </c>
      <c r="AL23" s="6" t="s">
        <v>300</v>
      </c>
      <c r="AM23" s="6" t="s">
        <v>301</v>
      </c>
      <c r="AN23" s="6" t="s">
        <v>302</v>
      </c>
      <c r="AO23" s="6" t="s">
        <v>303</v>
      </c>
      <c r="AP23" s="6" t="s">
        <v>341</v>
      </c>
      <c r="AQ23" s="6" t="s">
        <v>342</v>
      </c>
      <c r="AR23" s="6" t="s">
        <v>343</v>
      </c>
      <c r="AS23" s="6" t="s">
        <v>344</v>
      </c>
      <c r="AT23" s="6" t="s">
        <v>345</v>
      </c>
      <c r="AU23" s="6" t="s">
        <v>491</v>
      </c>
      <c r="AV23" s="6" t="s">
        <v>494</v>
      </c>
      <c r="AW23" s="6" t="s">
        <v>494</v>
      </c>
    </row>
    <row r="24" spans="1:47" ht="12.75">
      <c r="A24" s="31"/>
      <c r="B24" s="60"/>
      <c r="C24" s="60"/>
      <c r="D24" s="60"/>
      <c r="E24" s="60"/>
      <c r="F24" s="13"/>
      <c r="G24" s="60"/>
      <c r="H24" s="60"/>
      <c r="I24" s="60"/>
      <c r="J24" s="60"/>
      <c r="K24" s="13"/>
      <c r="L24" s="60"/>
      <c r="M24" s="60"/>
      <c r="N24" s="60"/>
      <c r="O24" s="60"/>
      <c r="P24" s="13"/>
      <c r="Q24" s="60"/>
      <c r="R24" s="60"/>
      <c r="S24" s="60"/>
      <c r="T24" s="60"/>
      <c r="U24" s="13"/>
      <c r="V24" s="60"/>
      <c r="W24" s="60"/>
      <c r="X24" s="60"/>
      <c r="Y24" s="60"/>
      <c r="Z24" s="13"/>
      <c r="AA24" s="60"/>
      <c r="AB24" s="60"/>
      <c r="AC24" s="60"/>
      <c r="AD24" s="60"/>
      <c r="AE24" s="13"/>
      <c r="AF24" s="60"/>
      <c r="AG24" s="60"/>
      <c r="AH24" s="60"/>
      <c r="AI24" s="60"/>
      <c r="AJ24" s="13"/>
      <c r="AK24" s="60"/>
      <c r="AL24" s="60"/>
      <c r="AM24" s="60"/>
      <c r="AN24" s="60"/>
      <c r="AO24" s="13"/>
      <c r="AP24" s="60"/>
      <c r="AQ24" s="60"/>
      <c r="AR24" s="60"/>
      <c r="AS24" s="60"/>
      <c r="AT24" s="13"/>
      <c r="AU24" s="60"/>
    </row>
    <row r="25" spans="1:49" ht="12.75">
      <c r="A25" s="31" t="s">
        <v>40</v>
      </c>
      <c r="B25" s="60">
        <v>23.568475112359213</v>
      </c>
      <c r="C25" s="60">
        <v>24.920683137513535</v>
      </c>
      <c r="D25" s="60">
        <v>23.13591081778986</v>
      </c>
      <c r="E25" s="60">
        <v>17.821148424092314</v>
      </c>
      <c r="F25" s="13">
        <v>22.321594371883773</v>
      </c>
      <c r="G25" s="60">
        <v>19.2388016580299</v>
      </c>
      <c r="H25" s="60">
        <v>22.783339623086782</v>
      </c>
      <c r="I25" s="60">
        <v>24.436128594453578</v>
      </c>
      <c r="J25" s="60">
        <v>24.202323606972996</v>
      </c>
      <c r="K25" s="13">
        <v>22.520589361379923</v>
      </c>
      <c r="L25" s="60">
        <v>28.79132905609564</v>
      </c>
      <c r="M25" s="60">
        <v>21.625722987022325</v>
      </c>
      <c r="N25" s="60">
        <v>24.157893815637088</v>
      </c>
      <c r="O25" s="60">
        <v>24.66625351189881</v>
      </c>
      <c r="P25" s="13">
        <v>24.46746010066268</v>
      </c>
      <c r="Q25" s="60">
        <v>24.70538187336274</v>
      </c>
      <c r="R25" s="60">
        <v>28.420270468898067</v>
      </c>
      <c r="S25" s="60">
        <v>32.35322486833248</v>
      </c>
      <c r="T25" s="60">
        <v>30.217403447108044</v>
      </c>
      <c r="U25" s="13">
        <v>28.95731786451042</v>
      </c>
      <c r="V25" s="60">
        <v>34.74661285033767</v>
      </c>
      <c r="W25" s="60">
        <v>38.7427764436532</v>
      </c>
      <c r="X25" s="60">
        <v>48.56577463270425</v>
      </c>
      <c r="Y25" s="60">
        <v>43.299824637343875</v>
      </c>
      <c r="Z25" s="13">
        <v>41.2</v>
      </c>
      <c r="AA25" s="60">
        <v>47.23615221231506</v>
      </c>
      <c r="AB25" s="60">
        <v>52.12310892077903</v>
      </c>
      <c r="AC25" s="60">
        <v>54.401495151411396</v>
      </c>
      <c r="AD25" s="60">
        <v>45.5</v>
      </c>
      <c r="AE25" s="13">
        <v>49.8</v>
      </c>
      <c r="AF25" s="60">
        <v>43.5</v>
      </c>
      <c r="AG25" s="60">
        <v>53.6</v>
      </c>
      <c r="AH25" s="60">
        <v>59.2</v>
      </c>
      <c r="AI25" s="60">
        <v>69.3</v>
      </c>
      <c r="AJ25" s="13">
        <v>56.2</v>
      </c>
      <c r="AK25" s="60">
        <v>75.7</v>
      </c>
      <c r="AL25" s="60">
        <v>95.5</v>
      </c>
      <c r="AM25" s="60">
        <v>89.6</v>
      </c>
      <c r="AN25" s="60">
        <v>41.7</v>
      </c>
      <c r="AO25" s="13">
        <v>74.7</v>
      </c>
      <c r="AP25" s="60">
        <v>32.8</v>
      </c>
      <c r="AQ25" s="60">
        <v>47</v>
      </c>
      <c r="AR25" s="60">
        <v>55.7</v>
      </c>
      <c r="AS25" s="60">
        <v>62.3</v>
      </c>
      <c r="AT25" s="13">
        <v>51.5</v>
      </c>
      <c r="AU25" s="60">
        <v>60.8</v>
      </c>
      <c r="AV25" s="23">
        <v>63.2</v>
      </c>
      <c r="AW25" s="23">
        <v>62.4</v>
      </c>
    </row>
    <row r="26" spans="1:49" ht="12.75">
      <c r="A26" s="31" t="s">
        <v>236</v>
      </c>
      <c r="B26" s="60">
        <v>15.084143109173205</v>
      </c>
      <c r="C26" s="60">
        <v>16.416061235412187</v>
      </c>
      <c r="D26" s="60">
        <v>16.133673729705773</v>
      </c>
      <c r="E26" s="60">
        <v>13.453065039607594</v>
      </c>
      <c r="F26" s="13">
        <v>15.126939340016218</v>
      </c>
      <c r="G26" s="60">
        <v>14.800699046508884</v>
      </c>
      <c r="H26" s="60">
        <v>16.757663453790308</v>
      </c>
      <c r="I26" s="60">
        <v>17.991395178016997</v>
      </c>
      <c r="J26" s="60">
        <v>18.023143966389863</v>
      </c>
      <c r="K26" s="13">
        <v>16.765403401869857</v>
      </c>
      <c r="L26" s="60">
        <v>21.027659022243416</v>
      </c>
      <c r="M26" s="60">
        <v>19.486766340826126</v>
      </c>
      <c r="N26" s="60">
        <v>21.042257760275866</v>
      </c>
      <c r="O26" s="60">
        <v>21.594063029000296</v>
      </c>
      <c r="P26" s="13">
        <v>20.80732837930599</v>
      </c>
      <c r="Q26" s="60">
        <v>24.64755265419112</v>
      </c>
      <c r="R26" s="60">
        <v>26.992160748889326</v>
      </c>
      <c r="S26" s="60">
        <v>30.246478698251963</v>
      </c>
      <c r="T26" s="60">
        <v>30.27171049392824</v>
      </c>
      <c r="U26" s="13">
        <v>27.987533207410824</v>
      </c>
      <c r="V26" s="60">
        <v>33.43336654688363</v>
      </c>
      <c r="W26" s="60">
        <v>37.02447973992378</v>
      </c>
      <c r="X26" s="60">
        <v>43.81490752616159</v>
      </c>
      <c r="Y26" s="60">
        <v>43.711823509580434</v>
      </c>
      <c r="Z26" s="13">
        <v>39.68795891337043</v>
      </c>
      <c r="AA26" s="60">
        <v>47.4</v>
      </c>
      <c r="AB26" s="60">
        <v>50.7</v>
      </c>
      <c r="AC26" s="60">
        <v>52.3</v>
      </c>
      <c r="AD26" s="60">
        <v>48</v>
      </c>
      <c r="AE26" s="13">
        <v>49.5</v>
      </c>
      <c r="AF26" s="60">
        <v>46.8</v>
      </c>
      <c r="AG26" s="60">
        <v>51.1</v>
      </c>
      <c r="AH26" s="60">
        <v>54</v>
      </c>
      <c r="AI26" s="60">
        <v>61.9</v>
      </c>
      <c r="AJ26" s="13">
        <v>53.4</v>
      </c>
      <c r="AK26" s="60">
        <v>69.9</v>
      </c>
      <c r="AL26" s="60">
        <v>83.4</v>
      </c>
      <c r="AM26" s="60">
        <v>86.7</v>
      </c>
      <c r="AN26" s="60">
        <v>63.7</v>
      </c>
      <c r="AO26" s="13">
        <v>75.4</v>
      </c>
      <c r="AP26" s="60">
        <v>55.4</v>
      </c>
      <c r="AQ26" s="60">
        <v>52.5</v>
      </c>
      <c r="AR26" s="60">
        <v>49.5</v>
      </c>
      <c r="AS26" s="60">
        <v>53.3</v>
      </c>
      <c r="AT26" s="13">
        <v>52.2</v>
      </c>
      <c r="AU26" s="60">
        <v>55.9</v>
      </c>
      <c r="AV26" s="23">
        <v>57.4</v>
      </c>
      <c r="AW26" s="23">
        <v>57.4</v>
      </c>
    </row>
    <row r="27" ht="12.75"/>
    <row r="28" spans="1:49" s="26" customFormat="1" ht="25.5">
      <c r="A28" s="178" t="s">
        <v>381</v>
      </c>
      <c r="B28" s="7" t="s">
        <v>0</v>
      </c>
      <c r="C28" s="7" t="s">
        <v>1</v>
      </c>
      <c r="D28" s="7" t="s">
        <v>2</v>
      </c>
      <c r="E28" s="7" t="s">
        <v>3</v>
      </c>
      <c r="F28" s="7" t="s">
        <v>4</v>
      </c>
      <c r="G28" s="7" t="s">
        <v>10</v>
      </c>
      <c r="H28" s="7" t="s">
        <v>11</v>
      </c>
      <c r="I28" s="7" t="s">
        <v>12</v>
      </c>
      <c r="J28" s="7" t="s">
        <v>13</v>
      </c>
      <c r="K28" s="7" t="s">
        <v>14</v>
      </c>
      <c r="L28" s="7" t="s">
        <v>15</v>
      </c>
      <c r="M28" s="7" t="s">
        <v>16</v>
      </c>
      <c r="N28" s="7" t="s">
        <v>17</v>
      </c>
      <c r="O28" s="7" t="s">
        <v>18</v>
      </c>
      <c r="P28" s="7" t="s">
        <v>19</v>
      </c>
      <c r="Q28" s="7" t="s">
        <v>20</v>
      </c>
      <c r="R28" s="7" t="s">
        <v>21</v>
      </c>
      <c r="S28" s="7" t="s">
        <v>22</v>
      </c>
      <c r="T28" s="7" t="s">
        <v>23</v>
      </c>
      <c r="U28" s="7" t="s">
        <v>24</v>
      </c>
      <c r="V28" s="178" t="s">
        <v>25</v>
      </c>
      <c r="W28" s="178" t="s">
        <v>26</v>
      </c>
      <c r="X28" s="178" t="s">
        <v>27</v>
      </c>
      <c r="Y28" s="178" t="s">
        <v>28</v>
      </c>
      <c r="Z28" s="178" t="s">
        <v>29</v>
      </c>
      <c r="AA28" s="178" t="s">
        <v>30</v>
      </c>
      <c r="AB28" s="178" t="s">
        <v>31</v>
      </c>
      <c r="AC28" s="178" t="s">
        <v>32</v>
      </c>
      <c r="AD28" s="178" t="s">
        <v>275</v>
      </c>
      <c r="AE28" s="178" t="s">
        <v>276</v>
      </c>
      <c r="AF28" s="178" t="s">
        <v>278</v>
      </c>
      <c r="AG28" s="178" t="s">
        <v>280</v>
      </c>
      <c r="AH28" s="178" t="s">
        <v>287</v>
      </c>
      <c r="AI28" s="178" t="s">
        <v>289</v>
      </c>
      <c r="AJ28" s="178" t="s">
        <v>290</v>
      </c>
      <c r="AK28" s="178" t="s">
        <v>299</v>
      </c>
      <c r="AL28" s="178" t="s">
        <v>300</v>
      </c>
      <c r="AM28" s="178" t="s">
        <v>301</v>
      </c>
      <c r="AN28" s="178" t="s">
        <v>302</v>
      </c>
      <c r="AO28" s="178" t="s">
        <v>303</v>
      </c>
      <c r="AP28" s="178" t="s">
        <v>341</v>
      </c>
      <c r="AQ28" s="178" t="s">
        <v>342</v>
      </c>
      <c r="AR28" s="178" t="s">
        <v>343</v>
      </c>
      <c r="AS28" s="178" t="s">
        <v>344</v>
      </c>
      <c r="AT28" s="178" t="s">
        <v>345</v>
      </c>
      <c r="AU28" s="179" t="s">
        <v>491</v>
      </c>
      <c r="AV28" s="179" t="s">
        <v>494</v>
      </c>
      <c r="AW28" s="179" t="s">
        <v>496</v>
      </c>
    </row>
    <row r="29" spans="1:47" ht="12.75">
      <c r="A29" s="226"/>
      <c r="B29" s="37"/>
      <c r="C29" s="37"/>
      <c r="D29" s="37"/>
      <c r="E29" s="37"/>
      <c r="F29" s="37"/>
      <c r="G29" s="37"/>
      <c r="H29" s="37"/>
      <c r="I29" s="37"/>
      <c r="J29" s="37"/>
      <c r="K29" s="37"/>
      <c r="L29" s="37"/>
      <c r="M29" s="37"/>
      <c r="N29" s="37"/>
      <c r="O29" s="37"/>
      <c r="P29" s="37"/>
      <c r="Q29" s="37"/>
      <c r="R29" s="37"/>
      <c r="S29" s="37"/>
      <c r="T29" s="37"/>
      <c r="U29" s="37"/>
      <c r="V29" s="37"/>
      <c r="W29" s="37"/>
      <c r="X29" s="37"/>
      <c r="Y29" s="37"/>
      <c r="Z29" s="37"/>
      <c r="AA29" s="37"/>
      <c r="AB29" s="37"/>
      <c r="AC29" s="37"/>
      <c r="AD29" s="37"/>
      <c r="AE29" s="37"/>
      <c r="AF29" s="37"/>
      <c r="AG29" s="37"/>
      <c r="AH29" s="37"/>
      <c r="AI29" s="38"/>
      <c r="AJ29" s="38"/>
      <c r="AK29" s="37"/>
      <c r="AL29" s="37"/>
      <c r="AM29" s="37"/>
      <c r="AN29" s="38"/>
      <c r="AO29" s="38"/>
      <c r="AP29" s="37"/>
      <c r="AQ29" s="37"/>
      <c r="AR29" s="37"/>
      <c r="AS29" s="38"/>
      <c r="AT29" s="38"/>
      <c r="AU29" s="37"/>
    </row>
    <row r="30" spans="1:49" ht="12.75">
      <c r="A30" s="181" t="s">
        <v>34</v>
      </c>
      <c r="B30" s="63">
        <v>256.0386</v>
      </c>
      <c r="C30" s="63">
        <v>243.4269</v>
      </c>
      <c r="D30" s="63">
        <v>255.77870000000007</v>
      </c>
      <c r="E30" s="63">
        <v>255.50600000000003</v>
      </c>
      <c r="F30" s="44">
        <v>1010.7502000000001</v>
      </c>
      <c r="G30" s="63">
        <v>256</v>
      </c>
      <c r="H30" s="63">
        <v>249</v>
      </c>
      <c r="I30" s="63">
        <v>251</v>
      </c>
      <c r="J30" s="63">
        <v>249</v>
      </c>
      <c r="K30" s="44">
        <v>1005</v>
      </c>
      <c r="L30" s="63">
        <v>258.42740000000003</v>
      </c>
      <c r="M30" s="63">
        <v>519.2727999999997</v>
      </c>
      <c r="N30" s="63">
        <v>431</v>
      </c>
      <c r="O30" s="63">
        <v>495.4</v>
      </c>
      <c r="P30" s="44">
        <v>1704.1001999999999</v>
      </c>
      <c r="Q30" s="63">
        <v>500.7797</v>
      </c>
      <c r="R30" s="63">
        <v>524.3079</v>
      </c>
      <c r="S30" s="63">
        <v>570.5305999999999</v>
      </c>
      <c r="T30" s="63">
        <v>576.0541</v>
      </c>
      <c r="U30" s="44">
        <v>2171.6723</v>
      </c>
      <c r="V30" s="63">
        <v>558</v>
      </c>
      <c r="W30" s="63">
        <v>555</v>
      </c>
      <c r="X30" s="63">
        <v>562</v>
      </c>
      <c r="Y30" s="63">
        <v>578</v>
      </c>
      <c r="Z30" s="201">
        <v>2253</v>
      </c>
      <c r="AA30" s="63">
        <v>553</v>
      </c>
      <c r="AB30" s="63">
        <v>542</v>
      </c>
      <c r="AC30" s="63">
        <v>538</v>
      </c>
      <c r="AD30" s="63">
        <v>534</v>
      </c>
      <c r="AE30" s="201">
        <v>2167</v>
      </c>
      <c r="AF30" s="63">
        <v>523</v>
      </c>
      <c r="AG30" s="63">
        <f>SUM(AG31:AG32)</f>
        <v>538</v>
      </c>
      <c r="AH30" s="63">
        <f>SUM(AH31:AH32)</f>
        <v>541</v>
      </c>
      <c r="AI30" s="63">
        <v>521</v>
      </c>
      <c r="AJ30" s="201">
        <v>2122</v>
      </c>
      <c r="AK30" s="63">
        <v>489</v>
      </c>
      <c r="AL30" s="63">
        <v>481</v>
      </c>
      <c r="AM30" s="63">
        <v>480</v>
      </c>
      <c r="AN30" s="63">
        <v>472</v>
      </c>
      <c r="AO30" s="201">
        <v>1924</v>
      </c>
      <c r="AP30" s="63">
        <v>438</v>
      </c>
      <c r="AQ30" s="63">
        <v>431</v>
      </c>
      <c r="AR30" s="63">
        <v>427</v>
      </c>
      <c r="AS30" s="63">
        <v>430</v>
      </c>
      <c r="AT30" s="201">
        <v>1727</v>
      </c>
      <c r="AU30" s="63">
        <v>409</v>
      </c>
      <c r="AV30" s="23">
        <v>421</v>
      </c>
      <c r="AW30" s="23">
        <v>408</v>
      </c>
    </row>
    <row r="31" spans="1:49" ht="12.75">
      <c r="A31" s="181" t="s">
        <v>35</v>
      </c>
      <c r="B31" s="63">
        <v>256.0386</v>
      </c>
      <c r="C31" s="63">
        <v>243.4269</v>
      </c>
      <c r="D31" s="63">
        <v>255.77870000000007</v>
      </c>
      <c r="E31" s="63">
        <v>255.50600000000003</v>
      </c>
      <c r="F31" s="44">
        <v>1010.7502000000001</v>
      </c>
      <c r="G31" s="63">
        <v>256</v>
      </c>
      <c r="H31" s="63">
        <v>249</v>
      </c>
      <c r="I31" s="63">
        <v>251</v>
      </c>
      <c r="J31" s="63">
        <v>249</v>
      </c>
      <c r="K31" s="44">
        <v>1005</v>
      </c>
      <c r="L31" s="63">
        <v>258.42740000000003</v>
      </c>
      <c r="M31" s="63">
        <v>263.2727999999998</v>
      </c>
      <c r="N31" s="63">
        <v>276</v>
      </c>
      <c r="O31" s="63">
        <v>285.4</v>
      </c>
      <c r="P31" s="44">
        <v>1083.1001999999999</v>
      </c>
      <c r="Q31" s="63">
        <v>262.7797</v>
      </c>
      <c r="R31" s="63">
        <v>259.30789999999996</v>
      </c>
      <c r="S31" s="63">
        <v>256.53059999999994</v>
      </c>
      <c r="T31" s="63">
        <v>245.05409999999998</v>
      </c>
      <c r="U31" s="44">
        <v>1023.6723</v>
      </c>
      <c r="V31" s="63">
        <v>231</v>
      </c>
      <c r="W31" s="63">
        <v>218</v>
      </c>
      <c r="X31" s="63">
        <v>216</v>
      </c>
      <c r="Y31" s="63">
        <v>219</v>
      </c>
      <c r="Z31" s="201">
        <v>884</v>
      </c>
      <c r="AA31" s="63">
        <v>215</v>
      </c>
      <c r="AB31" s="63">
        <v>208</v>
      </c>
      <c r="AC31" s="63">
        <v>215</v>
      </c>
      <c r="AD31" s="63">
        <v>219</v>
      </c>
      <c r="AE31" s="201">
        <v>857</v>
      </c>
      <c r="AF31" s="63">
        <v>206</v>
      </c>
      <c r="AG31" s="63">
        <v>203</v>
      </c>
      <c r="AH31" s="63">
        <v>203</v>
      </c>
      <c r="AI31" s="63">
        <v>188</v>
      </c>
      <c r="AJ31" s="201">
        <v>799</v>
      </c>
      <c r="AK31" s="63">
        <v>181</v>
      </c>
      <c r="AL31" s="63">
        <v>195</v>
      </c>
      <c r="AM31" s="63">
        <v>183</v>
      </c>
      <c r="AN31" s="63">
        <v>183</v>
      </c>
      <c r="AO31" s="201">
        <v>743</v>
      </c>
      <c r="AP31" s="63">
        <v>176</v>
      </c>
      <c r="AQ31" s="63">
        <v>177</v>
      </c>
      <c r="AR31" s="63">
        <v>177</v>
      </c>
      <c r="AS31" s="63">
        <v>186</v>
      </c>
      <c r="AT31" s="201">
        <v>715</v>
      </c>
      <c r="AU31" s="63">
        <v>170</v>
      </c>
      <c r="AV31" s="23">
        <v>166</v>
      </c>
      <c r="AW31" s="23">
        <v>156</v>
      </c>
    </row>
    <row r="32" spans="1:49" ht="12.75">
      <c r="A32" s="181" t="s">
        <v>288</v>
      </c>
      <c r="B32" s="63">
        <v>0</v>
      </c>
      <c r="C32" s="63">
        <v>0</v>
      </c>
      <c r="D32" s="63">
        <v>0</v>
      </c>
      <c r="E32" s="63">
        <v>0</v>
      </c>
      <c r="F32" s="44">
        <v>0</v>
      </c>
      <c r="G32" s="63">
        <v>0</v>
      </c>
      <c r="H32" s="63">
        <v>0</v>
      </c>
      <c r="I32" s="63">
        <v>0</v>
      </c>
      <c r="J32" s="63">
        <v>0</v>
      </c>
      <c r="K32" s="44">
        <v>0</v>
      </c>
      <c r="L32" s="63">
        <v>0</v>
      </c>
      <c r="M32" s="63">
        <v>256</v>
      </c>
      <c r="N32" s="63">
        <v>155</v>
      </c>
      <c r="O32" s="63">
        <v>210</v>
      </c>
      <c r="P32" s="44">
        <v>621</v>
      </c>
      <c r="Q32" s="63">
        <v>238</v>
      </c>
      <c r="R32" s="63">
        <v>265</v>
      </c>
      <c r="S32" s="63">
        <v>314</v>
      </c>
      <c r="T32" s="63">
        <v>331</v>
      </c>
      <c r="U32" s="44">
        <v>1148</v>
      </c>
      <c r="V32" s="63">
        <v>327</v>
      </c>
      <c r="W32" s="63">
        <v>337</v>
      </c>
      <c r="X32" s="63">
        <v>346</v>
      </c>
      <c r="Y32" s="63">
        <v>359</v>
      </c>
      <c r="Z32" s="201">
        <v>1369</v>
      </c>
      <c r="AA32" s="63">
        <v>338</v>
      </c>
      <c r="AB32" s="63">
        <v>334</v>
      </c>
      <c r="AC32" s="63">
        <v>323</v>
      </c>
      <c r="AD32" s="63">
        <v>315</v>
      </c>
      <c r="AE32" s="201">
        <v>1310</v>
      </c>
      <c r="AF32" s="63">
        <v>317</v>
      </c>
      <c r="AG32" s="63">
        <v>335</v>
      </c>
      <c r="AH32" s="63">
        <v>338</v>
      </c>
      <c r="AI32" s="63">
        <v>333</v>
      </c>
      <c r="AJ32" s="201">
        <v>1323</v>
      </c>
      <c r="AK32" s="63">
        <v>308</v>
      </c>
      <c r="AL32" s="63">
        <v>286</v>
      </c>
      <c r="AM32" s="63">
        <v>297</v>
      </c>
      <c r="AN32" s="63">
        <v>289</v>
      </c>
      <c r="AO32" s="201">
        <v>1181</v>
      </c>
      <c r="AP32" s="63">
        <v>262</v>
      </c>
      <c r="AQ32" s="63">
        <v>254</v>
      </c>
      <c r="AR32" s="63">
        <f>AR30-AR31</f>
        <v>250</v>
      </c>
      <c r="AS32" s="63">
        <v>244</v>
      </c>
      <c r="AT32" s="201">
        <f>1011</f>
        <v>1011</v>
      </c>
      <c r="AU32" s="63">
        <v>238</v>
      </c>
      <c r="AV32" s="23">
        <v>255</v>
      </c>
      <c r="AW32" s="23">
        <f>AW30-AW31</f>
        <v>252</v>
      </c>
    </row>
    <row r="33" spans="1:49" ht="14.25">
      <c r="A33" s="181" t="s">
        <v>325</v>
      </c>
      <c r="B33" s="63">
        <v>867</v>
      </c>
      <c r="C33" s="63">
        <v>755</v>
      </c>
      <c r="D33" s="63">
        <v>621</v>
      </c>
      <c r="E33" s="63">
        <v>983</v>
      </c>
      <c r="F33" s="44">
        <v>3226</v>
      </c>
      <c r="G33" s="63">
        <v>882.56795</v>
      </c>
      <c r="H33" s="63">
        <v>695.52895</v>
      </c>
      <c r="I33" s="63">
        <v>618.28278</v>
      </c>
      <c r="J33" s="63">
        <v>813.412651</v>
      </c>
      <c r="K33" s="44">
        <v>3009.792331</v>
      </c>
      <c r="L33" s="63">
        <v>839</v>
      </c>
      <c r="M33" s="63">
        <v>639</v>
      </c>
      <c r="N33" s="63">
        <v>608</v>
      </c>
      <c r="O33" s="63">
        <v>735</v>
      </c>
      <c r="P33" s="44">
        <v>2821</v>
      </c>
      <c r="Q33" s="63">
        <v>767</v>
      </c>
      <c r="R33" s="63">
        <v>763</v>
      </c>
      <c r="S33" s="63">
        <v>667</v>
      </c>
      <c r="T33" s="63">
        <v>730</v>
      </c>
      <c r="U33" s="44">
        <v>2927</v>
      </c>
      <c r="V33" s="63">
        <v>732</v>
      </c>
      <c r="W33" s="63">
        <v>647</v>
      </c>
      <c r="X33" s="63">
        <v>724</v>
      </c>
      <c r="Y33" s="63">
        <v>770</v>
      </c>
      <c r="Z33" s="201">
        <v>2874</v>
      </c>
      <c r="AA33" s="63">
        <v>862</v>
      </c>
      <c r="AB33" s="63">
        <v>695</v>
      </c>
      <c r="AC33" s="63">
        <v>725</v>
      </c>
      <c r="AD33" s="63">
        <v>796</v>
      </c>
      <c r="AE33" s="201">
        <v>3079</v>
      </c>
      <c r="AF33" s="63">
        <v>656</v>
      </c>
      <c r="AG33" s="63">
        <f>SUM(AG34:AG35)</f>
        <v>585</v>
      </c>
      <c r="AH33" s="63">
        <f>SUM(AH34:AH35)</f>
        <v>642</v>
      </c>
      <c r="AI33" s="63">
        <v>662</v>
      </c>
      <c r="AJ33" s="201">
        <v>2546</v>
      </c>
      <c r="AK33" s="63">
        <v>617</v>
      </c>
      <c r="AL33" s="63">
        <v>596</v>
      </c>
      <c r="AM33" s="63">
        <v>657</v>
      </c>
      <c r="AN33" s="63">
        <v>664</v>
      </c>
      <c r="AO33" s="201">
        <v>2533</v>
      </c>
      <c r="AP33" s="63">
        <v>629</v>
      </c>
      <c r="AQ33" s="63">
        <v>514</v>
      </c>
      <c r="AR33" s="63">
        <v>579</v>
      </c>
      <c r="AS33" s="63">
        <v>626</v>
      </c>
      <c r="AT33" s="201">
        <v>2348</v>
      </c>
      <c r="AU33" s="63">
        <v>613</v>
      </c>
      <c r="AV33" s="23">
        <v>612</v>
      </c>
      <c r="AW33" s="23">
        <v>595</v>
      </c>
    </row>
    <row r="34" spans="1:49" ht="12.75">
      <c r="A34" s="181" t="s">
        <v>35</v>
      </c>
      <c r="B34" s="63">
        <v>867</v>
      </c>
      <c r="C34" s="63">
        <v>755</v>
      </c>
      <c r="D34" s="63">
        <v>621</v>
      </c>
      <c r="E34" s="63">
        <v>983</v>
      </c>
      <c r="F34" s="44">
        <v>3226</v>
      </c>
      <c r="G34" s="63">
        <v>882.56795</v>
      </c>
      <c r="H34" s="63">
        <v>695.52895</v>
      </c>
      <c r="I34" s="63">
        <v>618.28278</v>
      </c>
      <c r="J34" s="63">
        <v>813.412651</v>
      </c>
      <c r="K34" s="44">
        <v>3009.792331</v>
      </c>
      <c r="L34" s="63">
        <v>839</v>
      </c>
      <c r="M34" s="63">
        <v>639</v>
      </c>
      <c r="N34" s="63">
        <v>608</v>
      </c>
      <c r="O34" s="63">
        <v>735</v>
      </c>
      <c r="P34" s="44">
        <v>2821</v>
      </c>
      <c r="Q34" s="63">
        <v>767</v>
      </c>
      <c r="R34" s="63">
        <v>763</v>
      </c>
      <c r="S34" s="63">
        <v>667</v>
      </c>
      <c r="T34" s="63">
        <v>730</v>
      </c>
      <c r="U34" s="44">
        <v>2927</v>
      </c>
      <c r="V34" s="63">
        <v>727</v>
      </c>
      <c r="W34" s="63">
        <v>640</v>
      </c>
      <c r="X34" s="63">
        <v>716</v>
      </c>
      <c r="Y34" s="63">
        <v>760</v>
      </c>
      <c r="Z34" s="201">
        <v>2843</v>
      </c>
      <c r="AA34" s="63">
        <v>851</v>
      </c>
      <c r="AB34" s="63">
        <v>685</v>
      </c>
      <c r="AC34" s="63">
        <v>713</v>
      </c>
      <c r="AD34" s="63">
        <v>779</v>
      </c>
      <c r="AE34" s="201">
        <v>3028</v>
      </c>
      <c r="AF34" s="63">
        <v>641</v>
      </c>
      <c r="AG34" s="63">
        <v>572</v>
      </c>
      <c r="AH34" s="63">
        <v>627</v>
      </c>
      <c r="AI34" s="63">
        <v>648</v>
      </c>
      <c r="AJ34" s="201">
        <v>2488</v>
      </c>
      <c r="AK34" s="63">
        <v>604</v>
      </c>
      <c r="AL34" s="63">
        <v>583</v>
      </c>
      <c r="AM34" s="63">
        <v>644</v>
      </c>
      <c r="AN34" s="63">
        <v>650</v>
      </c>
      <c r="AO34" s="201">
        <v>2480</v>
      </c>
      <c r="AP34" s="63">
        <v>616</v>
      </c>
      <c r="AQ34" s="63">
        <v>502</v>
      </c>
      <c r="AR34" s="63">
        <v>568</v>
      </c>
      <c r="AS34" s="63">
        <v>594</v>
      </c>
      <c r="AT34" s="201">
        <v>2280</v>
      </c>
      <c r="AU34" s="63">
        <v>561</v>
      </c>
      <c r="AV34" s="23">
        <v>555</v>
      </c>
      <c r="AW34" s="23">
        <v>535</v>
      </c>
    </row>
    <row r="35" spans="1:49" ht="12.75">
      <c r="A35" s="181" t="s">
        <v>288</v>
      </c>
      <c r="B35" s="63">
        <v>0</v>
      </c>
      <c r="C35" s="63">
        <v>0</v>
      </c>
      <c r="D35" s="63">
        <v>0</v>
      </c>
      <c r="E35" s="63">
        <v>0</v>
      </c>
      <c r="F35" s="44">
        <v>0</v>
      </c>
      <c r="G35" s="63">
        <v>0</v>
      </c>
      <c r="H35" s="63">
        <v>0</v>
      </c>
      <c r="I35" s="63">
        <v>0</v>
      </c>
      <c r="J35" s="63">
        <v>0</v>
      </c>
      <c r="K35" s="44">
        <v>0</v>
      </c>
      <c r="L35" s="63">
        <v>0</v>
      </c>
      <c r="M35" s="63">
        <v>0</v>
      </c>
      <c r="N35" s="63">
        <v>0</v>
      </c>
      <c r="O35" s="63">
        <v>0</v>
      </c>
      <c r="P35" s="44">
        <v>0</v>
      </c>
      <c r="Q35" s="63">
        <v>0</v>
      </c>
      <c r="R35" s="63">
        <v>0</v>
      </c>
      <c r="S35" s="63">
        <v>0</v>
      </c>
      <c r="T35" s="63">
        <v>0</v>
      </c>
      <c r="U35" s="44">
        <v>0</v>
      </c>
      <c r="V35" s="63">
        <v>5</v>
      </c>
      <c r="W35" s="63">
        <v>7</v>
      </c>
      <c r="X35" s="63">
        <v>8</v>
      </c>
      <c r="Y35" s="63">
        <v>10</v>
      </c>
      <c r="Z35" s="201">
        <v>31</v>
      </c>
      <c r="AA35" s="63">
        <v>11</v>
      </c>
      <c r="AB35" s="63">
        <v>10</v>
      </c>
      <c r="AC35" s="63">
        <v>12</v>
      </c>
      <c r="AD35" s="63">
        <v>17</v>
      </c>
      <c r="AE35" s="201">
        <v>51</v>
      </c>
      <c r="AF35" s="63">
        <v>15</v>
      </c>
      <c r="AG35" s="63">
        <v>13</v>
      </c>
      <c r="AH35" s="63">
        <v>15</v>
      </c>
      <c r="AI35" s="63">
        <v>14</v>
      </c>
      <c r="AJ35" s="201">
        <v>58</v>
      </c>
      <c r="AK35" s="63">
        <v>13</v>
      </c>
      <c r="AL35" s="63">
        <v>13</v>
      </c>
      <c r="AM35" s="63">
        <v>13</v>
      </c>
      <c r="AN35" s="63">
        <v>14</v>
      </c>
      <c r="AO35" s="201">
        <v>53</v>
      </c>
      <c r="AP35" s="63">
        <v>13</v>
      </c>
      <c r="AQ35" s="63">
        <v>12</v>
      </c>
      <c r="AR35" s="63">
        <f aca="true" t="shared" si="1" ref="AR35:AW35">AR33-AR34</f>
        <v>11</v>
      </c>
      <c r="AS35" s="63">
        <f t="shared" si="1"/>
        <v>32</v>
      </c>
      <c r="AT35" s="201">
        <f t="shared" si="1"/>
        <v>68</v>
      </c>
      <c r="AU35" s="63">
        <f t="shared" si="1"/>
        <v>52</v>
      </c>
      <c r="AV35" s="245">
        <f t="shared" si="1"/>
        <v>57</v>
      </c>
      <c r="AW35" s="245">
        <f t="shared" si="1"/>
        <v>60</v>
      </c>
    </row>
    <row r="36" spans="1:47" ht="12.75">
      <c r="A36" s="181" t="s">
        <v>36</v>
      </c>
      <c r="B36" s="63">
        <v>72</v>
      </c>
      <c r="C36" s="63">
        <v>62</v>
      </c>
      <c r="D36" s="63">
        <v>57</v>
      </c>
      <c r="E36" s="63">
        <v>78</v>
      </c>
      <c r="F36" s="44">
        <v>269</v>
      </c>
      <c r="G36" s="63">
        <v>77</v>
      </c>
      <c r="H36" s="63">
        <v>59</v>
      </c>
      <c r="I36" s="63">
        <v>47</v>
      </c>
      <c r="J36" s="63">
        <v>62</v>
      </c>
      <c r="K36" s="44">
        <v>245</v>
      </c>
      <c r="L36" s="63">
        <v>69</v>
      </c>
      <c r="M36" s="63">
        <v>51</v>
      </c>
      <c r="N36" s="63">
        <v>45</v>
      </c>
      <c r="O36" s="63">
        <v>54</v>
      </c>
      <c r="P36" s="44">
        <v>219</v>
      </c>
      <c r="Q36" s="63">
        <v>62</v>
      </c>
      <c r="R36" s="63">
        <v>64</v>
      </c>
      <c r="S36" s="63">
        <v>50</v>
      </c>
      <c r="T36" s="63">
        <v>53</v>
      </c>
      <c r="U36" s="44">
        <v>229</v>
      </c>
      <c r="V36" s="63">
        <v>57</v>
      </c>
      <c r="W36" s="63">
        <v>50</v>
      </c>
      <c r="X36" s="63">
        <v>52</v>
      </c>
      <c r="Y36" s="63">
        <v>47</v>
      </c>
      <c r="Z36" s="201">
        <v>206</v>
      </c>
      <c r="AA36" s="63">
        <v>63</v>
      </c>
      <c r="AB36" s="63">
        <v>52</v>
      </c>
      <c r="AC36" s="63">
        <v>51</v>
      </c>
      <c r="AD36" s="63">
        <v>50</v>
      </c>
      <c r="AE36" s="201">
        <v>216</v>
      </c>
      <c r="AF36" s="63">
        <v>42</v>
      </c>
      <c r="AG36" s="63">
        <v>40</v>
      </c>
      <c r="AH36" s="63">
        <v>47</v>
      </c>
      <c r="AI36" s="63">
        <v>43</v>
      </c>
      <c r="AJ36" s="201">
        <v>172</v>
      </c>
      <c r="AK36" s="63">
        <v>39</v>
      </c>
      <c r="AL36" s="63">
        <v>42</v>
      </c>
      <c r="AM36" s="63">
        <v>46</v>
      </c>
      <c r="AN36" s="63">
        <v>48</v>
      </c>
      <c r="AO36" s="201">
        <v>174</v>
      </c>
      <c r="AP36" s="63">
        <v>43</v>
      </c>
      <c r="AQ36" s="63">
        <v>35</v>
      </c>
      <c r="AR36" s="63"/>
      <c r="AS36" s="63"/>
      <c r="AT36" s="201"/>
      <c r="AU36" s="63"/>
    </row>
    <row r="37" spans="1:47" ht="12.75">
      <c r="A37" s="181" t="s">
        <v>37</v>
      </c>
      <c r="B37" s="63">
        <v>68</v>
      </c>
      <c r="C37" s="63">
        <v>58</v>
      </c>
      <c r="D37" s="63">
        <v>43</v>
      </c>
      <c r="E37" s="63">
        <v>70</v>
      </c>
      <c r="F37" s="44">
        <v>239</v>
      </c>
      <c r="G37" s="63">
        <v>68</v>
      </c>
      <c r="H37" s="63">
        <v>56</v>
      </c>
      <c r="I37" s="63">
        <v>46</v>
      </c>
      <c r="J37" s="63">
        <v>64</v>
      </c>
      <c r="K37" s="44">
        <v>234</v>
      </c>
      <c r="L37" s="63">
        <v>71</v>
      </c>
      <c r="M37" s="63">
        <v>55</v>
      </c>
      <c r="N37" s="63">
        <v>58</v>
      </c>
      <c r="O37" s="63">
        <v>72</v>
      </c>
      <c r="P37" s="44">
        <v>256</v>
      </c>
      <c r="Q37" s="63">
        <v>74</v>
      </c>
      <c r="R37" s="63">
        <v>65</v>
      </c>
      <c r="S37" s="63">
        <v>65</v>
      </c>
      <c r="T37" s="63">
        <v>68</v>
      </c>
      <c r="U37" s="44">
        <v>272</v>
      </c>
      <c r="V37" s="63">
        <v>70</v>
      </c>
      <c r="W37" s="63">
        <v>58</v>
      </c>
      <c r="X37" s="63">
        <v>63</v>
      </c>
      <c r="Y37" s="63">
        <v>66</v>
      </c>
      <c r="Z37" s="201">
        <v>257</v>
      </c>
      <c r="AA37" s="63">
        <v>77</v>
      </c>
      <c r="AB37" s="63">
        <v>57</v>
      </c>
      <c r="AC37" s="63">
        <v>49</v>
      </c>
      <c r="AD37" s="63">
        <v>61</v>
      </c>
      <c r="AE37" s="201">
        <v>243</v>
      </c>
      <c r="AF37" s="63">
        <v>56</v>
      </c>
      <c r="AG37" s="63">
        <v>48</v>
      </c>
      <c r="AH37" s="63">
        <v>45</v>
      </c>
      <c r="AI37" s="63">
        <v>49</v>
      </c>
      <c r="AJ37" s="201">
        <v>198</v>
      </c>
      <c r="AK37" s="63">
        <v>46</v>
      </c>
      <c r="AL37" s="63">
        <v>41</v>
      </c>
      <c r="AM37" s="63">
        <v>45</v>
      </c>
      <c r="AN37" s="63">
        <v>34</v>
      </c>
      <c r="AO37" s="201">
        <v>166</v>
      </c>
      <c r="AP37" s="63">
        <v>41</v>
      </c>
      <c r="AQ37" s="63">
        <v>39</v>
      </c>
      <c r="AR37" s="63"/>
      <c r="AS37" s="63"/>
      <c r="AT37" s="201"/>
      <c r="AU37" s="63"/>
    </row>
    <row r="38" spans="1:49" ht="12.75">
      <c r="A38" s="181" t="s">
        <v>438</v>
      </c>
      <c r="B38" s="63">
        <f aca="true" t="shared" si="2" ref="B38:J38">B36+B37</f>
        <v>140</v>
      </c>
      <c r="C38" s="63">
        <f t="shared" si="2"/>
        <v>120</v>
      </c>
      <c r="D38" s="63">
        <f t="shared" si="2"/>
        <v>100</v>
      </c>
      <c r="E38" s="63">
        <f t="shared" si="2"/>
        <v>148</v>
      </c>
      <c r="F38" s="44">
        <f t="shared" si="2"/>
        <v>508</v>
      </c>
      <c r="G38" s="63">
        <f t="shared" si="2"/>
        <v>145</v>
      </c>
      <c r="H38" s="63">
        <f t="shared" si="2"/>
        <v>115</v>
      </c>
      <c r="I38" s="63">
        <f t="shared" si="2"/>
        <v>93</v>
      </c>
      <c r="J38" s="63">
        <f t="shared" si="2"/>
        <v>126</v>
      </c>
      <c r="K38" s="44">
        <f>SUM(K36:K37)</f>
        <v>479</v>
      </c>
      <c r="L38" s="63">
        <f>L36+L37</f>
        <v>140</v>
      </c>
      <c r="M38" s="63">
        <f>M36+M37</f>
        <v>106</v>
      </c>
      <c r="N38" s="63">
        <f>N36+N37</f>
        <v>103</v>
      </c>
      <c r="O38" s="63">
        <f>O36+O37</f>
        <v>126</v>
      </c>
      <c r="P38" s="44">
        <f>SUM(P36:P37)</f>
        <v>475</v>
      </c>
      <c r="Q38" s="63">
        <f>Q36+Q37</f>
        <v>136</v>
      </c>
      <c r="R38" s="63">
        <f>R36+R37</f>
        <v>129</v>
      </c>
      <c r="S38" s="63">
        <f>S36+S37</f>
        <v>115</v>
      </c>
      <c r="T38" s="63">
        <f>T36+T37</f>
        <v>121</v>
      </c>
      <c r="U38" s="44">
        <f>SUM(U36:U37)</f>
        <v>501</v>
      </c>
      <c r="V38" s="63">
        <f>V36+V37</f>
        <v>127</v>
      </c>
      <c r="W38" s="63">
        <f>W36+W37</f>
        <v>108</v>
      </c>
      <c r="X38" s="63">
        <f>X36+X37</f>
        <v>115</v>
      </c>
      <c r="Y38" s="63">
        <f>Y36+Y37</f>
        <v>113</v>
      </c>
      <c r="Z38" s="201">
        <f>SUM(Z36:Z37)</f>
        <v>463</v>
      </c>
      <c r="AA38" s="63">
        <f>AA36+AA37</f>
        <v>140</v>
      </c>
      <c r="AB38" s="63">
        <f>AB36+AB37</f>
        <v>109</v>
      </c>
      <c r="AC38" s="63">
        <f>AC36+AC37</f>
        <v>100</v>
      </c>
      <c r="AD38" s="63">
        <f>AD36+AD37</f>
        <v>111</v>
      </c>
      <c r="AE38" s="201">
        <f>SUM(AE36:AE37)</f>
        <v>459</v>
      </c>
      <c r="AF38" s="63">
        <f>AF36+AF37</f>
        <v>98</v>
      </c>
      <c r="AG38" s="63">
        <f>AG36+AG37</f>
        <v>88</v>
      </c>
      <c r="AH38" s="63">
        <f>AH36+AH37</f>
        <v>92</v>
      </c>
      <c r="AI38" s="63">
        <f>AI36+AI37</f>
        <v>92</v>
      </c>
      <c r="AJ38" s="201">
        <f>SUM(AJ36:AJ37)</f>
        <v>370</v>
      </c>
      <c r="AK38" s="63">
        <f>AK36+AK37</f>
        <v>85</v>
      </c>
      <c r="AL38" s="63">
        <f>AL36+AL37</f>
        <v>83</v>
      </c>
      <c r="AM38" s="63">
        <f>AM36+AM37</f>
        <v>91</v>
      </c>
      <c r="AN38" s="63">
        <f>AN36+AN37</f>
        <v>82</v>
      </c>
      <c r="AO38" s="201">
        <f>SUM(AO36:AO37)</f>
        <v>340</v>
      </c>
      <c r="AP38" s="63">
        <f>AP36+AP37</f>
        <v>84</v>
      </c>
      <c r="AQ38" s="63">
        <f>AQ36+AQ37</f>
        <v>74</v>
      </c>
      <c r="AR38" s="63">
        <v>70</v>
      </c>
      <c r="AS38" s="63">
        <v>78</v>
      </c>
      <c r="AT38" s="201">
        <v>305</v>
      </c>
      <c r="AU38" s="63">
        <v>74</v>
      </c>
      <c r="AV38" s="23">
        <v>73</v>
      </c>
      <c r="AW38" s="23">
        <v>72</v>
      </c>
    </row>
    <row r="39" spans="1:49" ht="12.75">
      <c r="A39" s="181" t="s">
        <v>38</v>
      </c>
      <c r="B39" s="63">
        <v>94592.17617677778</v>
      </c>
      <c r="C39" s="63">
        <v>82984.56838117601</v>
      </c>
      <c r="D39" s="63">
        <v>72122.5459045146</v>
      </c>
      <c r="E39" s="63">
        <v>101119.5451094745</v>
      </c>
      <c r="F39" s="44">
        <v>87688.50860620527</v>
      </c>
      <c r="G39" s="63">
        <v>94044.422643695</v>
      </c>
      <c r="H39" s="63">
        <v>75404.16403823278</v>
      </c>
      <c r="I39" s="63">
        <v>67131.9655002179</v>
      </c>
      <c r="J39" s="63">
        <v>83214.58345874278</v>
      </c>
      <c r="K39" s="44">
        <v>79883.99854694826</v>
      </c>
      <c r="L39" s="63">
        <v>94158.16737110389</v>
      </c>
      <c r="M39" s="63">
        <v>93001.7701447643</v>
      </c>
      <c r="N39" s="63">
        <v>81583.07825343616</v>
      </c>
      <c r="O39" s="63">
        <v>96601.15737188525</v>
      </c>
      <c r="P39" s="44">
        <v>91322.55129430247</v>
      </c>
      <c r="Q39" s="63">
        <v>101268.0999559459</v>
      </c>
      <c r="R39" s="63">
        <v>102544.09918117679</v>
      </c>
      <c r="S39" s="63">
        <v>98907.22695759733</v>
      </c>
      <c r="T39" s="63">
        <v>102933.65814951276</v>
      </c>
      <c r="U39" s="44">
        <v>101320.13315308125</v>
      </c>
      <c r="V39" s="63">
        <v>103874.59254840609</v>
      </c>
      <c r="W39" s="63">
        <v>96778.38040415378</v>
      </c>
      <c r="X39" s="63">
        <v>100515.42962684702</v>
      </c>
      <c r="Y39" s="63">
        <v>104325.98724679738</v>
      </c>
      <c r="Z39" s="201">
        <v>101055.39791510989</v>
      </c>
      <c r="AA39" s="63">
        <v>112845.26897110495</v>
      </c>
      <c r="AB39" s="63">
        <v>99148.23379462089</v>
      </c>
      <c r="AC39" s="63">
        <v>97503.08666422345</v>
      </c>
      <c r="AD39" s="63">
        <v>101905</v>
      </c>
      <c r="AE39" s="201">
        <v>102618</v>
      </c>
      <c r="AF39" s="63">
        <v>92982</v>
      </c>
      <c r="AG39" s="63">
        <v>87499</v>
      </c>
      <c r="AH39" s="63">
        <v>91197</v>
      </c>
      <c r="AI39" s="63">
        <v>90276</v>
      </c>
      <c r="AJ39" s="201">
        <v>90436</v>
      </c>
      <c r="AK39" s="63">
        <v>86449</v>
      </c>
      <c r="AL39" s="63">
        <v>84406</v>
      </c>
      <c r="AM39" s="63">
        <v>88083</v>
      </c>
      <c r="AN39" s="63">
        <v>86485</v>
      </c>
      <c r="AO39" s="201">
        <v>86301</v>
      </c>
      <c r="AP39" s="63">
        <v>83726</v>
      </c>
      <c r="AQ39" s="63">
        <v>75027</v>
      </c>
      <c r="AR39" s="63">
        <v>76871</v>
      </c>
      <c r="AS39" s="63">
        <v>80139</v>
      </c>
      <c r="AT39" s="201">
        <v>78925</v>
      </c>
      <c r="AU39" s="63">
        <v>79128</v>
      </c>
      <c r="AV39" s="23">
        <v>79311</v>
      </c>
      <c r="AW39" s="23">
        <v>76888</v>
      </c>
    </row>
    <row r="40" ht="12.75">
      <c r="A40" s="225" t="s">
        <v>235</v>
      </c>
    </row>
    <row r="41" ht="25.5">
      <c r="A41" s="225" t="s">
        <v>39</v>
      </c>
    </row>
    <row r="42" ht="12.75"/>
    <row r="43" spans="1:49" ht="12.75" customHeight="1">
      <c r="A43" s="178" t="s">
        <v>41</v>
      </c>
      <c r="B43" s="7" t="s">
        <v>0</v>
      </c>
      <c r="C43" s="7" t="s">
        <v>1</v>
      </c>
      <c r="D43" s="7" t="s">
        <v>2</v>
      </c>
      <c r="E43" s="7" t="s">
        <v>3</v>
      </c>
      <c r="F43" s="7" t="s">
        <v>4</v>
      </c>
      <c r="G43" s="7" t="s">
        <v>10</v>
      </c>
      <c r="H43" s="7" t="s">
        <v>11</v>
      </c>
      <c r="I43" s="7" t="s">
        <v>12</v>
      </c>
      <c r="J43" s="7" t="s">
        <v>13</v>
      </c>
      <c r="K43" s="7" t="s">
        <v>14</v>
      </c>
      <c r="L43" s="7" t="s">
        <v>15</v>
      </c>
      <c r="M43" s="7" t="s">
        <v>16</v>
      </c>
      <c r="N43" s="7" t="s">
        <v>17</v>
      </c>
      <c r="O43" s="7" t="s">
        <v>18</v>
      </c>
      <c r="P43" s="7" t="s">
        <v>19</v>
      </c>
      <c r="Q43" s="7" t="s">
        <v>20</v>
      </c>
      <c r="R43" s="7" t="s">
        <v>21</v>
      </c>
      <c r="S43" s="7" t="s">
        <v>22</v>
      </c>
      <c r="T43" s="7" t="s">
        <v>23</v>
      </c>
      <c r="U43" s="7" t="s">
        <v>24</v>
      </c>
      <c r="V43" s="178" t="s">
        <v>25</v>
      </c>
      <c r="W43" s="178" t="s">
        <v>26</v>
      </c>
      <c r="X43" s="178" t="s">
        <v>27</v>
      </c>
      <c r="Y43" s="178" t="s">
        <v>28</v>
      </c>
      <c r="Z43" s="178" t="s">
        <v>29</v>
      </c>
      <c r="AA43" s="178" t="s">
        <v>30</v>
      </c>
      <c r="AB43" s="178" t="s">
        <v>31</v>
      </c>
      <c r="AC43" s="178" t="s">
        <v>32</v>
      </c>
      <c r="AD43" s="178" t="s">
        <v>275</v>
      </c>
      <c r="AE43" s="178" t="s">
        <v>276</v>
      </c>
      <c r="AF43" s="178" t="s">
        <v>278</v>
      </c>
      <c r="AG43" s="178" t="s">
        <v>280</v>
      </c>
      <c r="AH43" s="178" t="s">
        <v>287</v>
      </c>
      <c r="AI43" s="178" t="s">
        <v>289</v>
      </c>
      <c r="AJ43" s="178" t="s">
        <v>290</v>
      </c>
      <c r="AK43" s="178" t="s">
        <v>299</v>
      </c>
      <c r="AL43" s="178" t="s">
        <v>300</v>
      </c>
      <c r="AM43" s="178" t="s">
        <v>301</v>
      </c>
      <c r="AN43" s="178" t="s">
        <v>302</v>
      </c>
      <c r="AO43" s="178" t="s">
        <v>303</v>
      </c>
      <c r="AP43" s="178" t="s">
        <v>341</v>
      </c>
      <c r="AQ43" s="178" t="s">
        <v>342</v>
      </c>
      <c r="AR43" s="178" t="s">
        <v>343</v>
      </c>
      <c r="AS43" s="178" t="s">
        <v>344</v>
      </c>
      <c r="AT43" s="178" t="s">
        <v>345</v>
      </c>
      <c r="AU43" s="179" t="s">
        <v>491</v>
      </c>
      <c r="AV43" s="179" t="s">
        <v>494</v>
      </c>
      <c r="AW43" s="179" t="s">
        <v>496</v>
      </c>
    </row>
    <row r="44" spans="1:47" ht="12.75" customHeight="1">
      <c r="A44" s="226"/>
      <c r="B44" s="37"/>
      <c r="C44" s="37"/>
      <c r="D44" s="37"/>
      <c r="E44" s="38"/>
      <c r="F44" s="38"/>
      <c r="G44" s="37"/>
      <c r="H44" s="37"/>
      <c r="I44" s="37"/>
      <c r="J44" s="38"/>
      <c r="K44" s="38"/>
      <c r="L44" s="37"/>
      <c r="M44" s="37"/>
      <c r="N44" s="37"/>
      <c r="O44" s="38"/>
      <c r="P44" s="38"/>
      <c r="Q44" s="37"/>
      <c r="R44" s="37"/>
      <c r="S44" s="37"/>
      <c r="T44" s="38"/>
      <c r="U44" s="38"/>
      <c r="V44" s="37"/>
      <c r="W44" s="37"/>
      <c r="X44" s="37"/>
      <c r="Y44" s="38"/>
      <c r="Z44" s="38"/>
      <c r="AA44" s="37"/>
      <c r="AB44" s="37"/>
      <c r="AC44" s="37"/>
      <c r="AD44" s="38"/>
      <c r="AE44" s="38"/>
      <c r="AF44" s="37"/>
      <c r="AG44" s="37"/>
      <c r="AH44" s="37"/>
      <c r="AI44" s="38"/>
      <c r="AJ44" s="38"/>
      <c r="AK44" s="37"/>
      <c r="AL44" s="37"/>
      <c r="AM44" s="37"/>
      <c r="AN44" s="38"/>
      <c r="AO44" s="38"/>
      <c r="AP44" s="37"/>
      <c r="AQ44" s="37"/>
      <c r="AR44" s="37"/>
      <c r="AS44" s="38"/>
      <c r="AT44" s="38"/>
      <c r="AU44" s="37"/>
    </row>
    <row r="45" spans="1:49" ht="12.75">
      <c r="A45" s="181" t="s">
        <v>40</v>
      </c>
      <c r="B45" s="63">
        <v>23.568475112359213</v>
      </c>
      <c r="C45" s="63">
        <v>24.920683137513535</v>
      </c>
      <c r="D45" s="63">
        <v>23.13591081778986</v>
      </c>
      <c r="E45" s="63">
        <v>17.821148424092314</v>
      </c>
      <c r="F45" s="44">
        <v>22.321594371883773</v>
      </c>
      <c r="G45" s="63">
        <v>19.2388016580299</v>
      </c>
      <c r="H45" s="63">
        <v>22.783339623086782</v>
      </c>
      <c r="I45" s="63">
        <v>24.436128594453578</v>
      </c>
      <c r="J45" s="63">
        <v>24.202323606972996</v>
      </c>
      <c r="K45" s="44">
        <v>22.520589361379923</v>
      </c>
      <c r="L45" s="63">
        <v>28.79132905609564</v>
      </c>
      <c r="M45" s="63">
        <v>21.625722987022325</v>
      </c>
      <c r="N45" s="63">
        <v>24.157893815637088</v>
      </c>
      <c r="O45" s="63">
        <v>24.66625351189881</v>
      </c>
      <c r="P45" s="44">
        <v>24.46746010066268</v>
      </c>
      <c r="Q45" s="63">
        <v>24.70538187336274</v>
      </c>
      <c r="R45" s="63">
        <v>28.420270468898067</v>
      </c>
      <c r="S45" s="63">
        <v>32.35322486833248</v>
      </c>
      <c r="T45" s="63">
        <v>30.217403447108044</v>
      </c>
      <c r="U45" s="44">
        <v>28.95731786451042</v>
      </c>
      <c r="V45" s="63">
        <v>34.74661285033767</v>
      </c>
      <c r="W45" s="63">
        <v>38.7427764436532</v>
      </c>
      <c r="X45" s="63">
        <v>48.56577463270425</v>
      </c>
      <c r="Y45" s="63">
        <v>43.299824637343875</v>
      </c>
      <c r="Z45" s="201">
        <v>41.2</v>
      </c>
      <c r="AA45" s="63">
        <v>47.23615221231506</v>
      </c>
      <c r="AB45" s="63">
        <v>52.12310892077903</v>
      </c>
      <c r="AC45" s="63">
        <v>54.401495151411396</v>
      </c>
      <c r="AD45" s="63">
        <v>45.5</v>
      </c>
      <c r="AE45" s="201">
        <v>49.8</v>
      </c>
      <c r="AF45" s="63">
        <v>43.5</v>
      </c>
      <c r="AG45" s="63">
        <v>53.6</v>
      </c>
      <c r="AH45" s="63">
        <v>59.2</v>
      </c>
      <c r="AI45" s="63">
        <v>69.3</v>
      </c>
      <c r="AJ45" s="201">
        <v>56.2</v>
      </c>
      <c r="AK45" s="63">
        <v>75.7</v>
      </c>
      <c r="AL45" s="63">
        <v>95.5</v>
      </c>
      <c r="AM45" s="63">
        <v>89.6</v>
      </c>
      <c r="AN45" s="63">
        <v>41.7</v>
      </c>
      <c r="AO45" s="201">
        <v>74.7</v>
      </c>
      <c r="AP45" s="63">
        <v>32.8</v>
      </c>
      <c r="AQ45" s="63">
        <v>47</v>
      </c>
      <c r="AR45" s="63">
        <v>53.8</v>
      </c>
      <c r="AS45" s="63">
        <v>59.9</v>
      </c>
      <c r="AT45" s="201">
        <v>48.2</v>
      </c>
      <c r="AU45" s="63">
        <v>58.8</v>
      </c>
      <c r="AV45" s="23">
        <v>60.7</v>
      </c>
      <c r="AW45" s="23">
        <v>58.9</v>
      </c>
    </row>
    <row r="46" spans="1:49" ht="12.75">
      <c r="A46" s="181" t="s">
        <v>236</v>
      </c>
      <c r="B46" s="63">
        <v>15.084143109173205</v>
      </c>
      <c r="C46" s="63">
        <v>16.416061235412187</v>
      </c>
      <c r="D46" s="63">
        <v>16.133673729705773</v>
      </c>
      <c r="E46" s="63">
        <v>13.453065039607594</v>
      </c>
      <c r="F46" s="44">
        <v>15.126939340016218</v>
      </c>
      <c r="G46" s="63">
        <v>14.800699046508884</v>
      </c>
      <c r="H46" s="63">
        <v>16.757663453790308</v>
      </c>
      <c r="I46" s="63">
        <v>17.991395178016997</v>
      </c>
      <c r="J46" s="63">
        <v>18.023143966389863</v>
      </c>
      <c r="K46" s="44">
        <v>16.765403401869857</v>
      </c>
      <c r="L46" s="63">
        <v>21.027659022243416</v>
      </c>
      <c r="M46" s="63">
        <v>19.486766340826126</v>
      </c>
      <c r="N46" s="63">
        <v>21.042257760275866</v>
      </c>
      <c r="O46" s="63">
        <v>21.594063029000296</v>
      </c>
      <c r="P46" s="44">
        <v>20.80732837930599</v>
      </c>
      <c r="Q46" s="63">
        <v>24.64755265419112</v>
      </c>
      <c r="R46" s="63">
        <v>26.992160748889326</v>
      </c>
      <c r="S46" s="63">
        <v>30.246478698251963</v>
      </c>
      <c r="T46" s="63">
        <v>30.27171049392824</v>
      </c>
      <c r="U46" s="44">
        <v>27.987533207410824</v>
      </c>
      <c r="V46" s="63">
        <v>33.43336654688363</v>
      </c>
      <c r="W46" s="63">
        <v>37.02447973992378</v>
      </c>
      <c r="X46" s="63">
        <v>43.81490752616159</v>
      </c>
      <c r="Y46" s="63">
        <v>43.711823509580434</v>
      </c>
      <c r="Z46" s="201">
        <v>39.68795891337043</v>
      </c>
      <c r="AA46" s="63">
        <v>47.4</v>
      </c>
      <c r="AB46" s="63">
        <v>50.7</v>
      </c>
      <c r="AC46" s="63">
        <v>52.3</v>
      </c>
      <c r="AD46" s="63">
        <v>48</v>
      </c>
      <c r="AE46" s="201">
        <v>49.5</v>
      </c>
      <c r="AF46" s="63">
        <v>46.8</v>
      </c>
      <c r="AG46" s="63">
        <v>51.1</v>
      </c>
      <c r="AH46" s="63">
        <v>54</v>
      </c>
      <c r="AI46" s="63">
        <v>61.9</v>
      </c>
      <c r="AJ46" s="201">
        <v>53.4</v>
      </c>
      <c r="AK46" s="63">
        <v>69.9</v>
      </c>
      <c r="AL46" s="63">
        <v>83.4</v>
      </c>
      <c r="AM46" s="63">
        <v>86.7</v>
      </c>
      <c r="AN46" s="63">
        <v>63.7</v>
      </c>
      <c r="AO46" s="201">
        <v>75.4</v>
      </c>
      <c r="AP46" s="63">
        <v>55.4</v>
      </c>
      <c r="AQ46" s="63">
        <v>52.5</v>
      </c>
      <c r="AR46" s="63">
        <v>49.1</v>
      </c>
      <c r="AS46" s="63">
        <v>53.1</v>
      </c>
      <c r="AT46" s="201">
        <v>52.2</v>
      </c>
      <c r="AU46" s="63">
        <v>55.9</v>
      </c>
      <c r="AV46" s="246">
        <v>58</v>
      </c>
      <c r="AW46" s="246">
        <v>57.9</v>
      </c>
    </row>
    <row r="47" ht="12.75"/>
    <row r="48" ht="12.75"/>
  </sheetData>
  <printOptions/>
  <pageMargins left="0.75" right="0.75" top="0.55" bottom="0.46" header="0.5" footer="0.5"/>
  <pageSetup fitToHeight="1" fitToWidth="1" horizontalDpi="300" verticalDpi="300" orientation="landscape" paperSize="9" scale="83" r:id="rId1"/>
</worksheet>
</file>

<file path=xl/worksheets/sheet6.xml><?xml version="1.0" encoding="utf-8"?>
<worksheet xmlns="http://schemas.openxmlformats.org/spreadsheetml/2006/main" xmlns:r="http://schemas.openxmlformats.org/officeDocument/2006/relationships">
  <sheetPr>
    <tabColor indexed="50"/>
    <pageSetUpPr fitToPage="1"/>
  </sheetPr>
  <dimension ref="A1:AW40"/>
  <sheetViews>
    <sheetView workbookViewId="0" topLeftCell="A1">
      <pane xSplit="1" ySplit="3" topLeftCell="AS4" activePane="bottomRight" state="frozen"/>
      <selection pane="topLeft" activeCell="V51" sqref="V51"/>
      <selection pane="topRight" activeCell="V51" sqref="V51"/>
      <selection pane="bottomLeft" activeCell="V51" sqref="V51"/>
      <selection pane="bottomRight" activeCell="AW33" sqref="AW33"/>
    </sheetView>
  </sheetViews>
  <sheetFormatPr defaultColWidth="9.140625" defaultRowHeight="12.75" zeroHeight="1" outlineLevelCol="1"/>
  <cols>
    <col min="1" max="1" width="61.28125" style="23" bestFit="1" customWidth="1"/>
    <col min="2" max="21" width="9.140625" style="23" hidden="1" customWidth="1" outlineLevel="1"/>
    <col min="22" max="22" width="9.140625" style="23" customWidth="1" collapsed="1"/>
    <col min="23" max="51" width="9.140625" style="23" customWidth="1"/>
    <col min="52" max="16384" width="0" style="23" hidden="1" customWidth="1"/>
  </cols>
  <sheetData>
    <row r="1" ht="12.75">
      <c r="A1" s="25"/>
    </row>
    <row r="2" ht="12.75"/>
    <row r="3" spans="1:49" ht="12.75" customHeight="1">
      <c r="A3" s="30" t="s">
        <v>385</v>
      </c>
      <c r="B3" s="7" t="s">
        <v>0</v>
      </c>
      <c r="C3" s="7" t="s">
        <v>1</v>
      </c>
      <c r="D3" s="7" t="s">
        <v>2</v>
      </c>
      <c r="E3" s="7" t="s">
        <v>3</v>
      </c>
      <c r="F3" s="7" t="s">
        <v>4</v>
      </c>
      <c r="G3" s="7" t="s">
        <v>10</v>
      </c>
      <c r="H3" s="7" t="s">
        <v>11</v>
      </c>
      <c r="I3" s="7" t="s">
        <v>12</v>
      </c>
      <c r="J3" s="7" t="s">
        <v>13</v>
      </c>
      <c r="K3" s="7" t="s">
        <v>14</v>
      </c>
      <c r="L3" s="7" t="s">
        <v>15</v>
      </c>
      <c r="M3" s="7" t="s">
        <v>16</v>
      </c>
      <c r="N3" s="7" t="s">
        <v>17</v>
      </c>
      <c r="O3" s="7" t="s">
        <v>18</v>
      </c>
      <c r="P3" s="7" t="s">
        <v>19</v>
      </c>
      <c r="Q3" s="7" t="s">
        <v>20</v>
      </c>
      <c r="R3" s="7" t="s">
        <v>21</v>
      </c>
      <c r="S3" s="7" t="s">
        <v>22</v>
      </c>
      <c r="T3" s="7" t="s">
        <v>23</v>
      </c>
      <c r="U3" s="7" t="s">
        <v>24</v>
      </c>
      <c r="V3" s="7" t="s">
        <v>25</v>
      </c>
      <c r="W3" s="7" t="s">
        <v>26</v>
      </c>
      <c r="X3" s="7" t="s">
        <v>27</v>
      </c>
      <c r="Y3" s="7" t="s">
        <v>28</v>
      </c>
      <c r="Z3" s="7" t="s">
        <v>29</v>
      </c>
      <c r="AA3" s="7" t="s">
        <v>30</v>
      </c>
      <c r="AB3" s="7" t="s">
        <v>31</v>
      </c>
      <c r="AC3" s="7" t="s">
        <v>32</v>
      </c>
      <c r="AD3" s="7" t="s">
        <v>275</v>
      </c>
      <c r="AE3" s="7" t="s">
        <v>276</v>
      </c>
      <c r="AF3" s="7" t="s">
        <v>278</v>
      </c>
      <c r="AG3" s="7" t="s">
        <v>280</v>
      </c>
      <c r="AH3" s="7" t="s">
        <v>287</v>
      </c>
      <c r="AI3" s="6" t="s">
        <v>289</v>
      </c>
      <c r="AJ3" s="6" t="s">
        <v>290</v>
      </c>
      <c r="AK3" s="7" t="s">
        <v>299</v>
      </c>
      <c r="AL3" s="7" t="s">
        <v>300</v>
      </c>
      <c r="AM3" s="7" t="s">
        <v>301</v>
      </c>
      <c r="AN3" s="6" t="s">
        <v>302</v>
      </c>
      <c r="AO3" s="6" t="s">
        <v>303</v>
      </c>
      <c r="AP3" s="7" t="s">
        <v>341</v>
      </c>
      <c r="AQ3" s="7" t="s">
        <v>342</v>
      </c>
      <c r="AR3" s="7" t="s">
        <v>343</v>
      </c>
      <c r="AS3" s="6" t="s">
        <v>344</v>
      </c>
      <c r="AT3" s="6" t="s">
        <v>345</v>
      </c>
      <c r="AU3" s="7" t="s">
        <v>491</v>
      </c>
      <c r="AV3" s="7" t="s">
        <v>494</v>
      </c>
      <c r="AW3" s="7" t="s">
        <v>496</v>
      </c>
    </row>
    <row r="4" ht="12.75" customHeight="1"/>
    <row r="5" spans="1:49" ht="12.75">
      <c r="A5" s="31" t="s">
        <v>6</v>
      </c>
      <c r="B5" s="63">
        <v>22.218</v>
      </c>
      <c r="C5" s="63">
        <v>25.826</v>
      </c>
      <c r="D5" s="63">
        <v>24.587</v>
      </c>
      <c r="E5" s="63">
        <v>23.952</v>
      </c>
      <c r="F5" s="44">
        <v>96.583</v>
      </c>
      <c r="G5" s="63">
        <v>9.997</v>
      </c>
      <c r="H5" s="63">
        <v>27.801</v>
      </c>
      <c r="I5" s="63">
        <v>18.345</v>
      </c>
      <c r="J5" s="63">
        <v>8.391</v>
      </c>
      <c r="K5" s="44">
        <v>64.534</v>
      </c>
      <c r="L5" s="63">
        <v>19.919</v>
      </c>
      <c r="M5" s="63">
        <v>23.269</v>
      </c>
      <c r="N5" s="63">
        <v>32.782</v>
      </c>
      <c r="O5" s="63">
        <v>32.694</v>
      </c>
      <c r="P5" s="44">
        <v>108.664</v>
      </c>
      <c r="Q5" s="63">
        <v>35.395</v>
      </c>
      <c r="R5" s="63">
        <v>45.334</v>
      </c>
      <c r="S5" s="63">
        <v>70.847</v>
      </c>
      <c r="T5" s="63">
        <v>63.499</v>
      </c>
      <c r="U5" s="44">
        <v>215.075</v>
      </c>
      <c r="V5" s="63">
        <v>50.578</v>
      </c>
      <c r="W5" s="63">
        <v>64.669</v>
      </c>
      <c r="X5" s="63">
        <v>64.432</v>
      </c>
      <c r="Y5" s="63">
        <v>58.715</v>
      </c>
      <c r="Z5" s="44">
        <v>238.394</v>
      </c>
      <c r="AA5" s="63">
        <v>40.101</v>
      </c>
      <c r="AB5" s="63">
        <v>84.5</v>
      </c>
      <c r="AC5" s="63">
        <v>74.6</v>
      </c>
      <c r="AD5" s="63">
        <f>AE5-AC5-AB5-AA5</f>
        <v>31.998999999999995</v>
      </c>
      <c r="AE5" s="44">
        <v>231.2</v>
      </c>
      <c r="AF5" s="63">
        <v>43.9</v>
      </c>
      <c r="AG5" s="63">
        <v>74.6</v>
      </c>
      <c r="AH5" s="63">
        <v>63</v>
      </c>
      <c r="AI5" s="63">
        <v>53.7</v>
      </c>
      <c r="AJ5" s="44">
        <v>235.1</v>
      </c>
      <c r="AK5" s="63">
        <v>57.8</v>
      </c>
      <c r="AL5" s="63">
        <v>86.3</v>
      </c>
      <c r="AM5" s="63">
        <v>22.9</v>
      </c>
      <c r="AN5" s="63">
        <v>-20</v>
      </c>
      <c r="AO5" s="44">
        <v>147</v>
      </c>
      <c r="AP5" s="63">
        <v>24.6</v>
      </c>
      <c r="AQ5" s="63">
        <v>63.2</v>
      </c>
      <c r="AR5" s="63">
        <v>22.3</v>
      </c>
      <c r="AS5" s="63">
        <f>+AT5-AP5-AQ5-AR5</f>
        <v>-1.0999999999999979</v>
      </c>
      <c r="AT5" s="44">
        <v>109</v>
      </c>
      <c r="AU5" s="63">
        <v>20.6</v>
      </c>
      <c r="AV5" s="63">
        <v>44.7</v>
      </c>
      <c r="AW5" s="63">
        <v>44.8</v>
      </c>
    </row>
    <row r="6" spans="1:49" s="24" customFormat="1" ht="12.75">
      <c r="A6" s="29" t="s">
        <v>33</v>
      </c>
      <c r="B6" s="67">
        <v>15.886</v>
      </c>
      <c r="C6" s="67">
        <v>19.325</v>
      </c>
      <c r="D6" s="67">
        <v>18.065</v>
      </c>
      <c r="E6" s="67">
        <v>16.86</v>
      </c>
      <c r="F6" s="68">
        <v>70.136</v>
      </c>
      <c r="G6" s="67">
        <v>3.423</v>
      </c>
      <c r="H6" s="67">
        <v>21.08</v>
      </c>
      <c r="I6" s="67">
        <v>11.526</v>
      </c>
      <c r="J6" s="67">
        <v>1.321</v>
      </c>
      <c r="K6" s="68">
        <v>37.35</v>
      </c>
      <c r="L6" s="67">
        <v>13.483</v>
      </c>
      <c r="M6" s="67">
        <v>12.182</v>
      </c>
      <c r="N6" s="67">
        <v>21.404</v>
      </c>
      <c r="O6" s="67">
        <v>20.565</v>
      </c>
      <c r="P6" s="68">
        <v>67.634</v>
      </c>
      <c r="Q6" s="67">
        <v>23.634</v>
      </c>
      <c r="R6" s="67">
        <v>32.18</v>
      </c>
      <c r="S6" s="67">
        <v>59.047</v>
      </c>
      <c r="T6" s="67">
        <v>44.041</v>
      </c>
      <c r="U6" s="68">
        <v>158.902</v>
      </c>
      <c r="V6" s="67">
        <v>37.683</v>
      </c>
      <c r="W6" s="67">
        <v>50.179</v>
      </c>
      <c r="X6" s="67">
        <v>50.698</v>
      </c>
      <c r="Y6" s="67">
        <v>38.427</v>
      </c>
      <c r="Z6" s="68">
        <v>176.987</v>
      </c>
      <c r="AA6" s="67">
        <v>24.235</v>
      </c>
      <c r="AB6" s="67">
        <v>69.079</v>
      </c>
      <c r="AC6" s="67">
        <v>58.7</v>
      </c>
      <c r="AD6" s="67">
        <f>AE6-AC6-AB6-AA6</f>
        <v>16.986000000000004</v>
      </c>
      <c r="AE6" s="68">
        <v>169</v>
      </c>
      <c r="AF6" s="67">
        <v>28.4</v>
      </c>
      <c r="AG6" s="67">
        <v>58.5</v>
      </c>
      <c r="AH6" s="67">
        <v>47.2</v>
      </c>
      <c r="AI6" s="67">
        <v>37.8</v>
      </c>
      <c r="AJ6" s="68">
        <v>171.9</v>
      </c>
      <c r="AK6" s="67">
        <v>40.1</v>
      </c>
      <c r="AL6" s="67">
        <v>69</v>
      </c>
      <c r="AM6" s="67">
        <v>4.5</v>
      </c>
      <c r="AN6" s="67">
        <v>-41.3</v>
      </c>
      <c r="AO6" s="68">
        <v>72.4</v>
      </c>
      <c r="AP6" s="67">
        <v>4.7</v>
      </c>
      <c r="AQ6" s="67">
        <v>41.3</v>
      </c>
      <c r="AR6" s="61">
        <v>-1.7</v>
      </c>
      <c r="AS6" s="61">
        <f>+AT6-AP6-AQ6-AR6</f>
        <v>-28.9</v>
      </c>
      <c r="AT6" s="68">
        <v>15.4</v>
      </c>
      <c r="AU6" s="61">
        <v>-3</v>
      </c>
      <c r="AV6" s="61">
        <v>20.8</v>
      </c>
      <c r="AW6" s="61">
        <v>19.9</v>
      </c>
    </row>
    <row r="7" spans="1:49" ht="14.25">
      <c r="A7" s="31" t="s">
        <v>323</v>
      </c>
      <c r="B7" s="63">
        <v>3.7</v>
      </c>
      <c r="C7" s="63">
        <v>4.5</v>
      </c>
      <c r="D7" s="63">
        <v>4.9</v>
      </c>
      <c r="E7" s="63">
        <v>9.1</v>
      </c>
      <c r="F7" s="44">
        <v>22.2</v>
      </c>
      <c r="G7" s="63">
        <v>1.3</v>
      </c>
      <c r="H7" s="63">
        <v>2.8</v>
      </c>
      <c r="I7" s="63">
        <v>4.1</v>
      </c>
      <c r="J7" s="63">
        <v>13.8</v>
      </c>
      <c r="K7" s="44">
        <v>22</v>
      </c>
      <c r="L7" s="63">
        <v>3.1</v>
      </c>
      <c r="M7" s="63">
        <v>11.8</v>
      </c>
      <c r="N7" s="63">
        <v>15</v>
      </c>
      <c r="O7" s="63">
        <v>47.5</v>
      </c>
      <c r="P7" s="44">
        <v>77.4</v>
      </c>
      <c r="Q7" s="63">
        <v>7.5</v>
      </c>
      <c r="R7" s="63">
        <v>13.3</v>
      </c>
      <c r="S7" s="63">
        <v>30.2</v>
      </c>
      <c r="T7" s="63">
        <v>28</v>
      </c>
      <c r="U7" s="44">
        <v>79</v>
      </c>
      <c r="V7" s="63">
        <v>27.8</v>
      </c>
      <c r="W7" s="63">
        <v>25.8</v>
      </c>
      <c r="X7" s="63">
        <v>12.3</v>
      </c>
      <c r="Y7" s="63">
        <v>26.4</v>
      </c>
      <c r="Z7" s="44">
        <v>92.3</v>
      </c>
      <c r="AA7" s="63">
        <v>5.7</v>
      </c>
      <c r="AB7" s="63">
        <v>11.5</v>
      </c>
      <c r="AC7" s="63">
        <v>18.4</v>
      </c>
      <c r="AD7" s="63">
        <v>38.6</v>
      </c>
      <c r="AE7" s="44">
        <v>74.2</v>
      </c>
      <c r="AF7" s="63">
        <v>8.8</v>
      </c>
      <c r="AG7" s="63">
        <v>12.7</v>
      </c>
      <c r="AH7" s="63">
        <v>10.9</v>
      </c>
      <c r="AI7" s="63">
        <v>174</v>
      </c>
      <c r="AJ7" s="44">
        <v>206.4</v>
      </c>
      <c r="AK7" s="63">
        <v>10.8</v>
      </c>
      <c r="AL7" s="63">
        <v>30.3</v>
      </c>
      <c r="AM7" s="63">
        <v>24.8</v>
      </c>
      <c r="AN7" s="63">
        <f>47.1+6.4</f>
        <v>53.5</v>
      </c>
      <c r="AO7" s="44">
        <v>119.4</v>
      </c>
      <c r="AP7" s="63">
        <v>11.9</v>
      </c>
      <c r="AQ7" s="63">
        <v>23.6</v>
      </c>
      <c r="AR7" s="63">
        <v>27.7</v>
      </c>
      <c r="AS7" s="60">
        <f>+AT7-AP7-AQ7-AR7</f>
        <v>44.7</v>
      </c>
      <c r="AT7" s="44">
        <v>107.9</v>
      </c>
      <c r="AU7" s="63">
        <v>17.4</v>
      </c>
      <c r="AV7" s="63">
        <v>33.1</v>
      </c>
      <c r="AW7" s="63">
        <v>17.4</v>
      </c>
    </row>
    <row r="8" ht="12.75">
      <c r="A8" s="4" t="s">
        <v>376</v>
      </c>
    </row>
    <row r="9" ht="27">
      <c r="A9" s="28" t="s">
        <v>324</v>
      </c>
    </row>
    <row r="10" ht="12.75"/>
    <row r="11" spans="1:49" ht="12.75">
      <c r="A11" s="30"/>
      <c r="B11" s="7" t="s">
        <v>0</v>
      </c>
      <c r="C11" s="7" t="s">
        <v>1</v>
      </c>
      <c r="D11" s="7" t="s">
        <v>2</v>
      </c>
      <c r="E11" s="6" t="s">
        <v>3</v>
      </c>
      <c r="F11" s="6" t="s">
        <v>4</v>
      </c>
      <c r="G11" s="7" t="s">
        <v>10</v>
      </c>
      <c r="H11" s="7" t="s">
        <v>11</v>
      </c>
      <c r="I11" s="7" t="s">
        <v>12</v>
      </c>
      <c r="J11" s="6" t="s">
        <v>13</v>
      </c>
      <c r="K11" s="6" t="s">
        <v>14</v>
      </c>
      <c r="L11" s="7" t="s">
        <v>15</v>
      </c>
      <c r="M11" s="7" t="s">
        <v>16</v>
      </c>
      <c r="N11" s="7" t="s">
        <v>17</v>
      </c>
      <c r="O11" s="6" t="s">
        <v>18</v>
      </c>
      <c r="P11" s="6" t="s">
        <v>19</v>
      </c>
      <c r="Q11" s="7" t="s">
        <v>20</v>
      </c>
      <c r="R11" s="7" t="s">
        <v>21</v>
      </c>
      <c r="S11" s="7" t="s">
        <v>22</v>
      </c>
      <c r="T11" s="6" t="s">
        <v>23</v>
      </c>
      <c r="U11" s="6" t="s">
        <v>24</v>
      </c>
      <c r="V11" s="7" t="s">
        <v>25</v>
      </c>
      <c r="W11" s="7" t="s">
        <v>26</v>
      </c>
      <c r="X11" s="7" t="s">
        <v>27</v>
      </c>
      <c r="Y11" s="6" t="s">
        <v>28</v>
      </c>
      <c r="Z11" s="6" t="s">
        <v>29</v>
      </c>
      <c r="AA11" s="7" t="s">
        <v>30</v>
      </c>
      <c r="AB11" s="7" t="s">
        <v>31</v>
      </c>
      <c r="AC11" s="7" t="s">
        <v>32</v>
      </c>
      <c r="AD11" s="6" t="s">
        <v>275</v>
      </c>
      <c r="AE11" s="6" t="s">
        <v>276</v>
      </c>
      <c r="AF11" s="7" t="s">
        <v>278</v>
      </c>
      <c r="AG11" s="7" t="s">
        <v>280</v>
      </c>
      <c r="AH11" s="7" t="s">
        <v>287</v>
      </c>
      <c r="AI11" s="6" t="s">
        <v>289</v>
      </c>
      <c r="AJ11" s="6" t="s">
        <v>290</v>
      </c>
      <c r="AK11" s="7" t="s">
        <v>299</v>
      </c>
      <c r="AL11" s="7" t="s">
        <v>300</v>
      </c>
      <c r="AM11" s="7" t="s">
        <v>301</v>
      </c>
      <c r="AN11" s="6" t="s">
        <v>302</v>
      </c>
      <c r="AO11" s="6" t="s">
        <v>303</v>
      </c>
      <c r="AP11" s="7" t="s">
        <v>341</v>
      </c>
      <c r="AQ11" s="7" t="s">
        <v>342</v>
      </c>
      <c r="AR11" s="7" t="s">
        <v>343</v>
      </c>
      <c r="AS11" s="6" t="s">
        <v>344</v>
      </c>
      <c r="AT11" s="6" t="s">
        <v>345</v>
      </c>
      <c r="AU11" s="7" t="s">
        <v>491</v>
      </c>
      <c r="AV11" s="7" t="s">
        <v>494</v>
      </c>
      <c r="AW11" s="7" t="s">
        <v>496</v>
      </c>
    </row>
    <row r="12" spans="1:49" ht="12.75">
      <c r="A12" s="46"/>
      <c r="B12" s="37"/>
      <c r="C12" s="37"/>
      <c r="D12" s="37"/>
      <c r="E12" s="38"/>
      <c r="F12" s="38"/>
      <c r="G12" s="37"/>
      <c r="H12" s="37"/>
      <c r="I12" s="37"/>
      <c r="J12" s="38"/>
      <c r="K12" s="38"/>
      <c r="L12" s="37"/>
      <c r="M12" s="37"/>
      <c r="N12" s="37"/>
      <c r="O12" s="38"/>
      <c r="P12" s="38"/>
      <c r="Q12" s="37"/>
      <c r="R12" s="37"/>
      <c r="S12" s="37"/>
      <c r="T12" s="38"/>
      <c r="U12" s="38"/>
      <c r="V12" s="37"/>
      <c r="W12" s="37"/>
      <c r="X12" s="37"/>
      <c r="Y12" s="38"/>
      <c r="Z12" s="38"/>
      <c r="AA12" s="37"/>
      <c r="AB12" s="37"/>
      <c r="AC12" s="37"/>
      <c r="AD12" s="38"/>
      <c r="AE12" s="38"/>
      <c r="AF12" s="37"/>
      <c r="AG12" s="37"/>
      <c r="AH12" s="37"/>
      <c r="AI12" s="38"/>
      <c r="AJ12" s="38"/>
      <c r="AK12" s="37"/>
      <c r="AL12" s="37"/>
      <c r="AM12" s="37"/>
      <c r="AN12" s="38"/>
      <c r="AO12" s="38"/>
      <c r="AP12" s="37"/>
      <c r="AQ12" s="37"/>
      <c r="AR12" s="37"/>
      <c r="AS12" s="38"/>
      <c r="AT12" s="38"/>
      <c r="AU12" s="37"/>
      <c r="AV12" s="37"/>
      <c r="AW12" s="37"/>
    </row>
    <row r="13" spans="1:49" s="24" customFormat="1" ht="12.75">
      <c r="A13" s="47" t="s">
        <v>70</v>
      </c>
      <c r="B13" s="65"/>
      <c r="C13" s="65"/>
      <c r="D13" s="65"/>
      <c r="E13" s="65"/>
      <c r="F13" s="11"/>
      <c r="G13" s="61">
        <v>3.4</v>
      </c>
      <c r="H13" s="61">
        <v>21.1</v>
      </c>
      <c r="I13" s="61">
        <v>11.5</v>
      </c>
      <c r="J13" s="61">
        <v>1.3</v>
      </c>
      <c r="K13" s="11">
        <v>37.4</v>
      </c>
      <c r="L13" s="61">
        <v>13.483</v>
      </c>
      <c r="M13" s="61">
        <v>12.182</v>
      </c>
      <c r="N13" s="61">
        <v>21.404</v>
      </c>
      <c r="O13" s="61">
        <v>20.565</v>
      </c>
      <c r="P13" s="11">
        <v>67.634</v>
      </c>
      <c r="Q13" s="61">
        <v>23.6</v>
      </c>
      <c r="R13" s="61">
        <v>32.2</v>
      </c>
      <c r="S13" s="61">
        <v>59</v>
      </c>
      <c r="T13" s="61">
        <v>44</v>
      </c>
      <c r="U13" s="11">
        <v>158.9</v>
      </c>
      <c r="V13" s="61">
        <v>37.7</v>
      </c>
      <c r="W13" s="61">
        <v>50.2</v>
      </c>
      <c r="X13" s="61">
        <v>50.7</v>
      </c>
      <c r="Y13" s="61">
        <v>38.4</v>
      </c>
      <c r="Z13" s="11">
        <v>177</v>
      </c>
      <c r="AA13" s="61">
        <v>24.2</v>
      </c>
      <c r="AB13" s="61">
        <v>69.1</v>
      </c>
      <c r="AC13" s="61">
        <v>58.7</v>
      </c>
      <c r="AD13" s="61">
        <v>17</v>
      </c>
      <c r="AE13" s="11">
        <f>+AA13+AB13+AC13+AD13</f>
        <v>169</v>
      </c>
      <c r="AF13" s="61">
        <v>28.4</v>
      </c>
      <c r="AG13" s="61">
        <f>+AG6</f>
        <v>58.5</v>
      </c>
      <c r="AH13" s="61">
        <f>+AH6</f>
        <v>47.2</v>
      </c>
      <c r="AI13" s="61">
        <v>37.8</v>
      </c>
      <c r="AJ13" s="11">
        <v>171.9</v>
      </c>
      <c r="AK13" s="61">
        <v>40.1</v>
      </c>
      <c r="AL13" s="61">
        <v>69</v>
      </c>
      <c r="AM13" s="61">
        <v>4.5</v>
      </c>
      <c r="AN13" s="61">
        <v>-41.1</v>
      </c>
      <c r="AO13" s="11">
        <v>72.5</v>
      </c>
      <c r="AP13" s="61">
        <v>4.7</v>
      </c>
      <c r="AQ13" s="61">
        <v>41.3</v>
      </c>
      <c r="AR13" s="227"/>
      <c r="AS13" s="227"/>
      <c r="AT13" s="227"/>
      <c r="AU13" s="227"/>
      <c r="AV13" s="227"/>
      <c r="AW13" s="227"/>
    </row>
    <row r="14" spans="1:49" ht="12.75">
      <c r="A14" s="48" t="s">
        <v>71</v>
      </c>
      <c r="B14" s="66"/>
      <c r="C14" s="66"/>
      <c r="D14" s="66"/>
      <c r="E14" s="66"/>
      <c r="F14" s="9"/>
      <c r="G14" s="60">
        <v>0</v>
      </c>
      <c r="H14" s="60">
        <v>-1.7</v>
      </c>
      <c r="I14" s="60">
        <v>0</v>
      </c>
      <c r="J14" s="60">
        <v>6.4</v>
      </c>
      <c r="K14" s="9">
        <v>4.7</v>
      </c>
      <c r="L14" s="60">
        <v>0</v>
      </c>
      <c r="M14" s="60">
        <v>0</v>
      </c>
      <c r="N14" s="60">
        <v>4.5</v>
      </c>
      <c r="O14" s="60">
        <v>0</v>
      </c>
      <c r="P14" s="9" t="s">
        <v>238</v>
      </c>
      <c r="Q14" s="60">
        <v>0</v>
      </c>
      <c r="R14" s="60">
        <v>0</v>
      </c>
      <c r="S14" s="60">
        <v>0</v>
      </c>
      <c r="T14" s="60">
        <v>0</v>
      </c>
      <c r="U14" s="9">
        <v>0</v>
      </c>
      <c r="V14" s="60">
        <v>0</v>
      </c>
      <c r="W14" s="60">
        <v>0</v>
      </c>
      <c r="X14" s="60">
        <v>8.6</v>
      </c>
      <c r="Y14" s="60">
        <v>0</v>
      </c>
      <c r="Z14" s="9">
        <v>8.6</v>
      </c>
      <c r="AA14" s="60">
        <v>0</v>
      </c>
      <c r="AB14" s="60">
        <v>0</v>
      </c>
      <c r="AC14" s="60">
        <v>0</v>
      </c>
      <c r="AD14" s="60">
        <v>0</v>
      </c>
      <c r="AE14" s="9">
        <v>0</v>
      </c>
      <c r="AF14" s="60">
        <v>0</v>
      </c>
      <c r="AG14" s="60">
        <v>0</v>
      </c>
      <c r="AH14" s="60">
        <v>0</v>
      </c>
      <c r="AI14" s="60">
        <v>0</v>
      </c>
      <c r="AJ14" s="9">
        <v>0</v>
      </c>
      <c r="AK14" s="60">
        <v>0</v>
      </c>
      <c r="AL14" s="60">
        <v>0</v>
      </c>
      <c r="AM14" s="60">
        <v>0.6</v>
      </c>
      <c r="AN14" s="60">
        <v>-4.6</v>
      </c>
      <c r="AO14" s="9">
        <v>-4</v>
      </c>
      <c r="AP14" s="60">
        <v>0</v>
      </c>
      <c r="AQ14" s="60"/>
      <c r="AR14" s="227"/>
      <c r="AS14" s="227"/>
      <c r="AT14" s="234"/>
      <c r="AU14" s="234"/>
      <c r="AV14" s="234"/>
      <c r="AW14" s="234"/>
    </row>
    <row r="15" spans="1:49" ht="12.75">
      <c r="A15" s="48" t="s">
        <v>237</v>
      </c>
      <c r="B15" s="66"/>
      <c r="C15" s="66"/>
      <c r="D15" s="66"/>
      <c r="E15" s="66"/>
      <c r="F15" s="9"/>
      <c r="G15" s="60">
        <v>7.5</v>
      </c>
      <c r="H15" s="60">
        <v>-0.3</v>
      </c>
      <c r="I15" s="60">
        <v>0.9</v>
      </c>
      <c r="J15" s="60">
        <v>-2.3</v>
      </c>
      <c r="K15" s="9">
        <v>5.8</v>
      </c>
      <c r="L15" s="60">
        <v>0</v>
      </c>
      <c r="M15" s="60">
        <v>0</v>
      </c>
      <c r="N15" s="60">
        <v>0</v>
      </c>
      <c r="O15" s="60">
        <v>0</v>
      </c>
      <c r="P15" s="9">
        <v>0</v>
      </c>
      <c r="Q15" s="60"/>
      <c r="R15" s="60"/>
      <c r="S15" s="60"/>
      <c r="T15" s="60"/>
      <c r="U15" s="9"/>
      <c r="V15" s="60"/>
      <c r="W15" s="60"/>
      <c r="X15" s="60"/>
      <c r="Y15" s="60"/>
      <c r="Z15" s="9"/>
      <c r="AA15" s="60"/>
      <c r="AB15" s="60"/>
      <c r="AC15" s="60"/>
      <c r="AD15" s="60"/>
      <c r="AE15" s="9"/>
      <c r="AF15" s="60"/>
      <c r="AG15" s="60"/>
      <c r="AH15" s="60"/>
      <c r="AI15" s="60"/>
      <c r="AJ15" s="9"/>
      <c r="AK15" s="60"/>
      <c r="AL15" s="60"/>
      <c r="AM15" s="60">
        <v>2.9</v>
      </c>
      <c r="AN15" s="60">
        <v>19.6</v>
      </c>
      <c r="AO15" s="9">
        <v>22.5</v>
      </c>
      <c r="AP15" s="60"/>
      <c r="AQ15" s="60"/>
      <c r="AR15" s="227"/>
      <c r="AS15" s="227"/>
      <c r="AT15" s="234"/>
      <c r="AU15" s="234"/>
      <c r="AV15" s="234"/>
      <c r="AW15" s="234"/>
    </row>
    <row r="16" spans="1:49" ht="12.75">
      <c r="A16" s="48" t="s">
        <v>72</v>
      </c>
      <c r="B16" s="66"/>
      <c r="C16" s="66"/>
      <c r="D16" s="66"/>
      <c r="E16" s="66"/>
      <c r="F16" s="49"/>
      <c r="G16" s="60">
        <v>-3</v>
      </c>
      <c r="H16" s="60">
        <v>-2.8</v>
      </c>
      <c r="I16" s="60">
        <v>-1.8</v>
      </c>
      <c r="J16" s="60">
        <v>4.2</v>
      </c>
      <c r="K16" s="49" t="s">
        <v>258</v>
      </c>
      <c r="L16" s="60">
        <v>-0.7</v>
      </c>
      <c r="M16" s="60">
        <v>8.6</v>
      </c>
      <c r="N16" s="60">
        <v>-2.8</v>
      </c>
      <c r="O16" s="60">
        <v>0.09999999999999992</v>
      </c>
      <c r="P16" s="49">
        <v>5.2</v>
      </c>
      <c r="Q16" s="60">
        <v>-3.1</v>
      </c>
      <c r="R16" s="60">
        <v>-2.6</v>
      </c>
      <c r="S16" s="60">
        <v>-8.6</v>
      </c>
      <c r="T16" s="60">
        <v>5.4</v>
      </c>
      <c r="U16" s="49">
        <v>-8.9</v>
      </c>
      <c r="V16" s="60">
        <v>-13.7</v>
      </c>
      <c r="W16" s="60">
        <v>-14.7</v>
      </c>
      <c r="X16" s="60">
        <v>-12.9</v>
      </c>
      <c r="Y16" s="60">
        <v>2.2</v>
      </c>
      <c r="Z16" s="49">
        <v>-39.1</v>
      </c>
      <c r="AA16" s="60">
        <v>-8.5</v>
      </c>
      <c r="AB16" s="60">
        <v>-14.6</v>
      </c>
      <c r="AC16" s="60">
        <v>1.9</v>
      </c>
      <c r="AD16" s="60">
        <v>14.5</v>
      </c>
      <c r="AE16" s="49">
        <f>-8.5-14.6+1.9+14.5</f>
        <v>-6.700000000000003</v>
      </c>
      <c r="AF16" s="60">
        <v>4.5</v>
      </c>
      <c r="AG16" s="60">
        <v>-13.2</v>
      </c>
      <c r="AH16" s="60">
        <v>-9.4</v>
      </c>
      <c r="AI16" s="60">
        <v>-14</v>
      </c>
      <c r="AJ16" s="49">
        <v>-32.1</v>
      </c>
      <c r="AK16" s="60">
        <v>-7.7</v>
      </c>
      <c r="AL16" s="60">
        <v>-20.4</v>
      </c>
      <c r="AM16" s="60">
        <v>25.9</v>
      </c>
      <c r="AN16" s="60">
        <v>72.1</v>
      </c>
      <c r="AO16" s="49">
        <v>69.9</v>
      </c>
      <c r="AP16" s="60">
        <v>-10.7</v>
      </c>
      <c r="AQ16" s="60">
        <v>-35.8</v>
      </c>
      <c r="AR16" s="227"/>
      <c r="AS16" s="227"/>
      <c r="AT16" s="235"/>
      <c r="AU16" s="235"/>
      <c r="AV16" s="235"/>
      <c r="AW16" s="235"/>
    </row>
    <row r="17" spans="1:49" ht="12.75">
      <c r="A17" s="47" t="s">
        <v>73</v>
      </c>
      <c r="B17" s="65"/>
      <c r="C17" s="65"/>
      <c r="D17" s="65"/>
      <c r="E17" s="65"/>
      <c r="F17" s="50"/>
      <c r="G17" s="61">
        <v>7.9</v>
      </c>
      <c r="H17" s="61">
        <v>16.3</v>
      </c>
      <c r="I17" s="61">
        <v>10.6</v>
      </c>
      <c r="J17" s="61">
        <v>9.6</v>
      </c>
      <c r="K17" s="50" t="s">
        <v>259</v>
      </c>
      <c r="L17" s="61">
        <v>12.783000000000001</v>
      </c>
      <c r="M17" s="61">
        <v>20.782</v>
      </c>
      <c r="N17" s="61">
        <v>23.104</v>
      </c>
      <c r="O17" s="61">
        <v>20.665</v>
      </c>
      <c r="P17" s="50">
        <v>72.834</v>
      </c>
      <c r="Q17" s="61">
        <v>20.5</v>
      </c>
      <c r="R17" s="61">
        <v>29.6</v>
      </c>
      <c r="S17" s="61">
        <v>50.4</v>
      </c>
      <c r="T17" s="61">
        <v>49.4</v>
      </c>
      <c r="U17" s="50">
        <v>150</v>
      </c>
      <c r="V17" s="61">
        <v>24</v>
      </c>
      <c r="W17" s="61">
        <v>35.5</v>
      </c>
      <c r="X17" s="61">
        <v>46.4</v>
      </c>
      <c r="Y17" s="61">
        <v>40.6</v>
      </c>
      <c r="Z17" s="50">
        <v>146.5</v>
      </c>
      <c r="AA17" s="61">
        <v>15.7</v>
      </c>
      <c r="AB17" s="61">
        <v>54.5</v>
      </c>
      <c r="AC17" s="61">
        <v>60.6</v>
      </c>
      <c r="AD17" s="61">
        <f>+AD13+AD16</f>
        <v>31.5</v>
      </c>
      <c r="AE17" s="50">
        <f>+AE13+AE16</f>
        <v>162.3</v>
      </c>
      <c r="AF17" s="61">
        <v>32.9</v>
      </c>
      <c r="AG17" s="61">
        <f>AG13+AG16</f>
        <v>45.3</v>
      </c>
      <c r="AH17" s="61">
        <f>AH13+AH16</f>
        <v>37.800000000000004</v>
      </c>
      <c r="AI17" s="61">
        <v>23.8</v>
      </c>
      <c r="AJ17" s="50">
        <v>139.8</v>
      </c>
      <c r="AK17" s="61">
        <v>32.4</v>
      </c>
      <c r="AL17" s="61">
        <v>48.6</v>
      </c>
      <c r="AM17" s="61">
        <v>33.9</v>
      </c>
      <c r="AN17" s="61">
        <v>46</v>
      </c>
      <c r="AO17" s="50">
        <v>160.9</v>
      </c>
      <c r="AP17" s="61">
        <v>-6</v>
      </c>
      <c r="AQ17" s="61">
        <v>5.5</v>
      </c>
      <c r="AR17" s="227"/>
      <c r="AS17" s="227"/>
      <c r="AT17" s="236"/>
      <c r="AU17" s="236"/>
      <c r="AV17" s="236"/>
      <c r="AW17" s="236"/>
    </row>
    <row r="18" ht="12.75">
      <c r="A18" s="27"/>
    </row>
    <row r="19" spans="1:29" ht="12.75">
      <c r="A19" s="35" t="s">
        <v>239</v>
      </c>
      <c r="G19" s="3"/>
      <c r="H19" s="3"/>
      <c r="I19" s="3"/>
      <c r="J19" s="3"/>
      <c r="K19" s="3"/>
      <c r="L19" s="3"/>
      <c r="M19" s="3"/>
      <c r="N19" s="3"/>
      <c r="O19" s="3"/>
      <c r="P19" s="3"/>
      <c r="Q19" s="3"/>
      <c r="R19" s="3"/>
      <c r="S19" s="3"/>
      <c r="T19" s="3"/>
      <c r="U19" s="3"/>
      <c r="V19" s="3"/>
      <c r="W19" s="3"/>
      <c r="X19" s="3"/>
      <c r="Y19" s="3"/>
      <c r="Z19" s="3"/>
      <c r="AA19" s="3"/>
      <c r="AB19" s="3"/>
      <c r="AC19" s="3"/>
    </row>
    <row r="20" spans="1:29" ht="12.75">
      <c r="A20" s="23" t="s">
        <v>240</v>
      </c>
      <c r="G20" s="3"/>
      <c r="H20" s="3"/>
      <c r="I20" s="3"/>
      <c r="J20" s="3"/>
      <c r="K20" s="3"/>
      <c r="L20" s="3"/>
      <c r="M20" s="3"/>
      <c r="N20" s="3"/>
      <c r="O20" s="3"/>
      <c r="P20" s="3"/>
      <c r="Q20" s="3"/>
      <c r="R20" s="3"/>
      <c r="S20" s="3"/>
      <c r="T20" s="3"/>
      <c r="U20" s="3"/>
      <c r="V20" s="3"/>
      <c r="W20" s="3"/>
      <c r="X20" s="3"/>
      <c r="Y20" s="3"/>
      <c r="Z20" s="3"/>
      <c r="AA20" s="3"/>
      <c r="AB20" s="3"/>
      <c r="AC20" s="3"/>
    </row>
    <row r="21" spans="7:29" ht="12.75">
      <c r="G21" s="3"/>
      <c r="H21" s="3"/>
      <c r="I21" s="3"/>
      <c r="J21" s="3"/>
      <c r="K21" s="3"/>
      <c r="L21" s="3"/>
      <c r="M21" s="3"/>
      <c r="N21" s="3"/>
      <c r="O21" s="3"/>
      <c r="P21" s="3"/>
      <c r="Q21" s="3"/>
      <c r="R21" s="3"/>
      <c r="S21" s="3"/>
      <c r="T21" s="3"/>
      <c r="U21" s="3"/>
      <c r="V21" s="3"/>
      <c r="W21" s="3"/>
      <c r="X21" s="3"/>
      <c r="Y21" s="3"/>
      <c r="Z21" s="3"/>
      <c r="AA21" s="3"/>
      <c r="AB21" s="3"/>
      <c r="AC21" s="3"/>
    </row>
    <row r="22" ht="12.75"/>
    <row r="23" spans="1:49" ht="12.75" customHeight="1">
      <c r="A23" s="178" t="s">
        <v>386</v>
      </c>
      <c r="B23" s="7" t="s">
        <v>0</v>
      </c>
      <c r="C23" s="7" t="s">
        <v>1</v>
      </c>
      <c r="D23" s="7" t="s">
        <v>2</v>
      </c>
      <c r="E23" s="7" t="s">
        <v>3</v>
      </c>
      <c r="F23" s="7" t="s">
        <v>4</v>
      </c>
      <c r="G23" s="7" t="s">
        <v>10</v>
      </c>
      <c r="H23" s="7" t="s">
        <v>11</v>
      </c>
      <c r="I23" s="7" t="s">
        <v>12</v>
      </c>
      <c r="J23" s="7" t="s">
        <v>13</v>
      </c>
      <c r="K23" s="7" t="s">
        <v>14</v>
      </c>
      <c r="L23" s="7" t="s">
        <v>15</v>
      </c>
      <c r="M23" s="7" t="s">
        <v>16</v>
      </c>
      <c r="N23" s="7" t="s">
        <v>17</v>
      </c>
      <c r="O23" s="7" t="s">
        <v>18</v>
      </c>
      <c r="P23" s="7" t="s">
        <v>19</v>
      </c>
      <c r="Q23" s="7" t="s">
        <v>20</v>
      </c>
      <c r="R23" s="7" t="s">
        <v>21</v>
      </c>
      <c r="S23" s="7" t="s">
        <v>22</v>
      </c>
      <c r="T23" s="7" t="s">
        <v>23</v>
      </c>
      <c r="U23" s="7" t="s">
        <v>24</v>
      </c>
      <c r="V23" s="178" t="s">
        <v>25</v>
      </c>
      <c r="W23" s="178" t="s">
        <v>26</v>
      </c>
      <c r="X23" s="178" t="s">
        <v>27</v>
      </c>
      <c r="Y23" s="178" t="s">
        <v>28</v>
      </c>
      <c r="Z23" s="178" t="s">
        <v>29</v>
      </c>
      <c r="AA23" s="178" t="s">
        <v>30</v>
      </c>
      <c r="AB23" s="178" t="s">
        <v>31</v>
      </c>
      <c r="AC23" s="178" t="s">
        <v>32</v>
      </c>
      <c r="AD23" s="178" t="s">
        <v>275</v>
      </c>
      <c r="AE23" s="178" t="s">
        <v>276</v>
      </c>
      <c r="AF23" s="178" t="s">
        <v>278</v>
      </c>
      <c r="AG23" s="178" t="s">
        <v>280</v>
      </c>
      <c r="AH23" s="178" t="s">
        <v>287</v>
      </c>
      <c r="AI23" s="178" t="s">
        <v>289</v>
      </c>
      <c r="AJ23" s="178" t="s">
        <v>290</v>
      </c>
      <c r="AK23" s="178" t="s">
        <v>299</v>
      </c>
      <c r="AL23" s="178" t="s">
        <v>300</v>
      </c>
      <c r="AM23" s="178" t="s">
        <v>301</v>
      </c>
      <c r="AN23" s="178" t="s">
        <v>302</v>
      </c>
      <c r="AO23" s="178" t="s">
        <v>303</v>
      </c>
      <c r="AP23" s="178" t="s">
        <v>341</v>
      </c>
      <c r="AQ23" s="178" t="s">
        <v>342</v>
      </c>
      <c r="AR23" s="178" t="s">
        <v>343</v>
      </c>
      <c r="AS23" s="178" t="s">
        <v>344</v>
      </c>
      <c r="AT23" s="178" t="s">
        <v>345</v>
      </c>
      <c r="AU23" s="179" t="s">
        <v>491</v>
      </c>
      <c r="AV23" s="179" t="s">
        <v>494</v>
      </c>
      <c r="AW23" s="179" t="s">
        <v>496</v>
      </c>
    </row>
    <row r="24" ht="12.75" customHeight="1"/>
    <row r="25" spans="1:49" ht="12.75">
      <c r="A25" s="181" t="s">
        <v>6</v>
      </c>
      <c r="B25" s="63">
        <v>22.218</v>
      </c>
      <c r="C25" s="63">
        <v>25.826</v>
      </c>
      <c r="D25" s="63">
        <v>24.587</v>
      </c>
      <c r="E25" s="63">
        <v>23.952</v>
      </c>
      <c r="F25" s="44">
        <v>96.583</v>
      </c>
      <c r="G25" s="63">
        <v>9.997</v>
      </c>
      <c r="H25" s="63">
        <v>27.801</v>
      </c>
      <c r="I25" s="63">
        <v>18.345</v>
      </c>
      <c r="J25" s="63">
        <v>8.391</v>
      </c>
      <c r="K25" s="44">
        <v>64.534</v>
      </c>
      <c r="L25" s="63">
        <v>19.919</v>
      </c>
      <c r="M25" s="63">
        <v>23.269</v>
      </c>
      <c r="N25" s="63">
        <v>32.782</v>
      </c>
      <c r="O25" s="63">
        <v>32.694</v>
      </c>
      <c r="P25" s="44">
        <v>108.664</v>
      </c>
      <c r="Q25" s="63">
        <v>35.395</v>
      </c>
      <c r="R25" s="63">
        <v>45.334</v>
      </c>
      <c r="S25" s="63">
        <v>70.847</v>
      </c>
      <c r="T25" s="63">
        <v>63.499</v>
      </c>
      <c r="U25" s="44">
        <v>215.075</v>
      </c>
      <c r="V25" s="63">
        <v>50.578</v>
      </c>
      <c r="W25" s="63">
        <v>64.669</v>
      </c>
      <c r="X25" s="63">
        <v>64.432</v>
      </c>
      <c r="Y25" s="63">
        <v>58.715</v>
      </c>
      <c r="Z25" s="201">
        <v>238.394</v>
      </c>
      <c r="AA25" s="63">
        <v>40.101</v>
      </c>
      <c r="AB25" s="63">
        <v>84.5</v>
      </c>
      <c r="AC25" s="63">
        <v>74.6</v>
      </c>
      <c r="AD25" s="63">
        <f>AE25-AC25-AB25-AA25</f>
        <v>31.998999999999995</v>
      </c>
      <c r="AE25" s="201">
        <v>231.2</v>
      </c>
      <c r="AF25" s="63">
        <v>43.9</v>
      </c>
      <c r="AG25" s="63">
        <v>74.6</v>
      </c>
      <c r="AH25" s="63">
        <v>63</v>
      </c>
      <c r="AI25" s="63">
        <v>53.7</v>
      </c>
      <c r="AJ25" s="201">
        <v>235.1</v>
      </c>
      <c r="AK25" s="63">
        <v>57.8</v>
      </c>
      <c r="AL25" s="63">
        <v>86.3</v>
      </c>
      <c r="AM25" s="63">
        <v>22.9</v>
      </c>
      <c r="AN25" s="63">
        <v>-20</v>
      </c>
      <c r="AO25" s="201">
        <v>147</v>
      </c>
      <c r="AP25" s="63">
        <v>24.6</v>
      </c>
      <c r="AQ25" s="63">
        <v>63.2</v>
      </c>
      <c r="AR25" s="63">
        <v>25.1</v>
      </c>
      <c r="AS25" s="63">
        <f>+AT25-AP25-AQ25-AR25</f>
        <v>18.000000000000007</v>
      </c>
      <c r="AT25" s="201">
        <v>130.9</v>
      </c>
      <c r="AU25" s="63">
        <v>29.5</v>
      </c>
      <c r="AV25" s="63">
        <v>42.3</v>
      </c>
      <c r="AW25" s="63">
        <v>49.3</v>
      </c>
    </row>
    <row r="26" spans="1:49" s="24" customFormat="1" ht="12.75">
      <c r="A26" s="182" t="s">
        <v>33</v>
      </c>
      <c r="B26" s="67">
        <v>15.886</v>
      </c>
      <c r="C26" s="67">
        <v>19.325</v>
      </c>
      <c r="D26" s="67">
        <v>18.065</v>
      </c>
      <c r="E26" s="67">
        <v>16.86</v>
      </c>
      <c r="F26" s="68">
        <v>70.136</v>
      </c>
      <c r="G26" s="67">
        <v>3.423</v>
      </c>
      <c r="H26" s="67">
        <v>21.08</v>
      </c>
      <c r="I26" s="67">
        <v>11.526</v>
      </c>
      <c r="J26" s="67">
        <v>1.321</v>
      </c>
      <c r="K26" s="68">
        <v>37.35</v>
      </c>
      <c r="L26" s="67">
        <v>13.483</v>
      </c>
      <c r="M26" s="67">
        <v>12.182</v>
      </c>
      <c r="N26" s="67">
        <v>21.404</v>
      </c>
      <c r="O26" s="67">
        <v>20.565</v>
      </c>
      <c r="P26" s="68">
        <v>67.634</v>
      </c>
      <c r="Q26" s="67">
        <v>23.634</v>
      </c>
      <c r="R26" s="67">
        <v>32.18</v>
      </c>
      <c r="S26" s="67">
        <v>59.047</v>
      </c>
      <c r="T26" s="67">
        <v>44.041</v>
      </c>
      <c r="U26" s="68">
        <v>158.902</v>
      </c>
      <c r="V26" s="67">
        <v>37.683</v>
      </c>
      <c r="W26" s="67">
        <v>50.179</v>
      </c>
      <c r="X26" s="67">
        <v>50.698</v>
      </c>
      <c r="Y26" s="67">
        <v>38.427</v>
      </c>
      <c r="Z26" s="202">
        <v>176.987</v>
      </c>
      <c r="AA26" s="67">
        <v>24.235</v>
      </c>
      <c r="AB26" s="67">
        <v>69.079</v>
      </c>
      <c r="AC26" s="67">
        <v>58.7</v>
      </c>
      <c r="AD26" s="67">
        <f>AE26-AC26-AB26-AA26</f>
        <v>16.986000000000004</v>
      </c>
      <c r="AE26" s="202">
        <v>169</v>
      </c>
      <c r="AF26" s="67">
        <v>28.4</v>
      </c>
      <c r="AG26" s="67">
        <v>58.5</v>
      </c>
      <c r="AH26" s="67">
        <v>47.2</v>
      </c>
      <c r="AI26" s="67">
        <v>37.8</v>
      </c>
      <c r="AJ26" s="202">
        <v>171.9</v>
      </c>
      <c r="AK26" s="67">
        <v>40.1</v>
      </c>
      <c r="AL26" s="67">
        <v>69</v>
      </c>
      <c r="AM26" s="67">
        <v>4.5</v>
      </c>
      <c r="AN26" s="67">
        <v>-41.3</v>
      </c>
      <c r="AO26" s="202">
        <v>72.4</v>
      </c>
      <c r="AP26" s="67">
        <v>4.7</v>
      </c>
      <c r="AQ26" s="67">
        <v>41.3</v>
      </c>
      <c r="AR26" s="67">
        <v>5.4</v>
      </c>
      <c r="AS26" s="61">
        <f>+AT26-AP26-AQ26-AR26</f>
        <v>-8.299999999999999</v>
      </c>
      <c r="AT26" s="202">
        <v>43.1</v>
      </c>
      <c r="AU26" s="67">
        <v>9.1</v>
      </c>
      <c r="AV26" s="67">
        <v>21.4</v>
      </c>
      <c r="AW26" s="67">
        <v>27.8</v>
      </c>
    </row>
    <row r="27" spans="1:49" ht="14.25">
      <c r="A27" s="181" t="s">
        <v>323</v>
      </c>
      <c r="B27" s="63">
        <v>3.7</v>
      </c>
      <c r="C27" s="63">
        <v>4.5</v>
      </c>
      <c r="D27" s="63">
        <v>4.9</v>
      </c>
      <c r="E27" s="63">
        <v>9.1</v>
      </c>
      <c r="F27" s="44">
        <v>22.2</v>
      </c>
      <c r="G27" s="63">
        <v>1.3</v>
      </c>
      <c r="H27" s="63">
        <v>2.8</v>
      </c>
      <c r="I27" s="63">
        <v>4.1</v>
      </c>
      <c r="J27" s="63">
        <v>13.8</v>
      </c>
      <c r="K27" s="44">
        <v>22</v>
      </c>
      <c r="L27" s="63">
        <v>3.1</v>
      </c>
      <c r="M27" s="63">
        <v>11.8</v>
      </c>
      <c r="N27" s="63">
        <v>15</v>
      </c>
      <c r="O27" s="63">
        <v>47.5</v>
      </c>
      <c r="P27" s="44">
        <v>77.4</v>
      </c>
      <c r="Q27" s="63">
        <v>7.5</v>
      </c>
      <c r="R27" s="63">
        <v>13.3</v>
      </c>
      <c r="S27" s="63">
        <v>30.2</v>
      </c>
      <c r="T27" s="63">
        <v>28</v>
      </c>
      <c r="U27" s="44">
        <v>79</v>
      </c>
      <c r="V27" s="63">
        <v>27.8</v>
      </c>
      <c r="W27" s="63">
        <v>25.8</v>
      </c>
      <c r="X27" s="63">
        <v>12.3</v>
      </c>
      <c r="Y27" s="63">
        <v>26.4</v>
      </c>
      <c r="Z27" s="201">
        <v>92.3</v>
      </c>
      <c r="AA27" s="63">
        <v>5.7</v>
      </c>
      <c r="AB27" s="63">
        <v>11.5</v>
      </c>
      <c r="AC27" s="63">
        <v>18.4</v>
      </c>
      <c r="AD27" s="63">
        <v>38.6</v>
      </c>
      <c r="AE27" s="201">
        <v>74.2</v>
      </c>
      <c r="AF27" s="63">
        <v>8.8</v>
      </c>
      <c r="AG27" s="63">
        <v>12.7</v>
      </c>
      <c r="AH27" s="63">
        <v>10.9</v>
      </c>
      <c r="AI27" s="63">
        <v>174</v>
      </c>
      <c r="AJ27" s="201">
        <v>206.4</v>
      </c>
      <c r="AK27" s="63">
        <v>10.8</v>
      </c>
      <c r="AL27" s="63">
        <v>30.3</v>
      </c>
      <c r="AM27" s="63">
        <v>24.8</v>
      </c>
      <c r="AN27" s="63">
        <f>47.1+6.4</f>
        <v>53.5</v>
      </c>
      <c r="AO27" s="201">
        <v>119.4</v>
      </c>
      <c r="AP27" s="63">
        <v>11.9</v>
      </c>
      <c r="AQ27" s="63">
        <v>23.5</v>
      </c>
      <c r="AR27" s="63">
        <v>16.8</v>
      </c>
      <c r="AS27" s="63">
        <f>+AT27-AP27-AQ27-AR27</f>
        <v>19.599999999999998</v>
      </c>
      <c r="AT27" s="201">
        <v>71.8</v>
      </c>
      <c r="AU27" s="63">
        <v>5.5</v>
      </c>
      <c r="AV27" s="63">
        <v>18.2</v>
      </c>
      <c r="AW27" s="63">
        <v>7.6</v>
      </c>
    </row>
    <row r="28" ht="12.75">
      <c r="A28" s="27"/>
    </row>
    <row r="29" ht="27">
      <c r="A29" s="28" t="s">
        <v>324</v>
      </c>
    </row>
    <row r="30" ht="12.75"/>
    <row r="31" spans="1:49" ht="12.75">
      <c r="A31" s="178"/>
      <c r="B31" s="7" t="s">
        <v>0</v>
      </c>
      <c r="C31" s="7" t="s">
        <v>1</v>
      </c>
      <c r="D31" s="7" t="s">
        <v>2</v>
      </c>
      <c r="E31" s="6" t="s">
        <v>3</v>
      </c>
      <c r="F31" s="6" t="s">
        <v>4</v>
      </c>
      <c r="G31" s="7" t="s">
        <v>10</v>
      </c>
      <c r="H31" s="7" t="s">
        <v>11</v>
      </c>
      <c r="I31" s="7" t="s">
        <v>12</v>
      </c>
      <c r="J31" s="6" t="s">
        <v>13</v>
      </c>
      <c r="K31" s="6" t="s">
        <v>14</v>
      </c>
      <c r="L31" s="7" t="s">
        <v>15</v>
      </c>
      <c r="M31" s="7" t="s">
        <v>16</v>
      </c>
      <c r="N31" s="7" t="s">
        <v>17</v>
      </c>
      <c r="O31" s="6" t="s">
        <v>18</v>
      </c>
      <c r="P31" s="6" t="s">
        <v>19</v>
      </c>
      <c r="Q31" s="7" t="s">
        <v>20</v>
      </c>
      <c r="R31" s="7" t="s">
        <v>21</v>
      </c>
      <c r="S31" s="7" t="s">
        <v>22</v>
      </c>
      <c r="T31" s="6" t="s">
        <v>23</v>
      </c>
      <c r="U31" s="6" t="s">
        <v>24</v>
      </c>
      <c r="V31" s="178" t="s">
        <v>25</v>
      </c>
      <c r="W31" s="178" t="s">
        <v>26</v>
      </c>
      <c r="X31" s="178" t="s">
        <v>27</v>
      </c>
      <c r="Y31" s="178" t="s">
        <v>28</v>
      </c>
      <c r="Z31" s="178" t="s">
        <v>29</v>
      </c>
      <c r="AA31" s="178" t="s">
        <v>30</v>
      </c>
      <c r="AB31" s="178" t="s">
        <v>31</v>
      </c>
      <c r="AC31" s="178" t="s">
        <v>32</v>
      </c>
      <c r="AD31" s="178" t="s">
        <v>275</v>
      </c>
      <c r="AE31" s="178" t="s">
        <v>276</v>
      </c>
      <c r="AF31" s="178" t="s">
        <v>278</v>
      </c>
      <c r="AG31" s="178" t="s">
        <v>280</v>
      </c>
      <c r="AH31" s="178" t="s">
        <v>287</v>
      </c>
      <c r="AI31" s="178" t="s">
        <v>289</v>
      </c>
      <c r="AJ31" s="178" t="s">
        <v>290</v>
      </c>
      <c r="AK31" s="178" t="s">
        <v>299</v>
      </c>
      <c r="AL31" s="178" t="s">
        <v>300</v>
      </c>
      <c r="AM31" s="178" t="s">
        <v>301</v>
      </c>
      <c r="AN31" s="178" t="s">
        <v>302</v>
      </c>
      <c r="AO31" s="178" t="s">
        <v>303</v>
      </c>
      <c r="AP31" s="178" t="s">
        <v>341</v>
      </c>
      <c r="AQ31" s="178" t="s">
        <v>342</v>
      </c>
      <c r="AR31" s="178" t="s">
        <v>343</v>
      </c>
      <c r="AS31" s="178" t="s">
        <v>344</v>
      </c>
      <c r="AT31" s="178" t="s">
        <v>345</v>
      </c>
      <c r="AU31" s="179" t="s">
        <v>491</v>
      </c>
      <c r="AV31" s="179" t="s">
        <v>494</v>
      </c>
      <c r="AW31" s="179" t="s">
        <v>496</v>
      </c>
    </row>
    <row r="32" spans="1:49" ht="12.75">
      <c r="A32" s="46"/>
      <c r="B32" s="37"/>
      <c r="C32" s="37"/>
      <c r="D32" s="37"/>
      <c r="E32" s="38"/>
      <c r="F32" s="38"/>
      <c r="G32" s="37"/>
      <c r="H32" s="37"/>
      <c r="I32" s="37"/>
      <c r="J32" s="38"/>
      <c r="K32" s="38"/>
      <c r="L32" s="37"/>
      <c r="M32" s="37"/>
      <c r="N32" s="37"/>
      <c r="O32" s="38"/>
      <c r="P32" s="38"/>
      <c r="Q32" s="37"/>
      <c r="R32" s="37"/>
      <c r="S32" s="37"/>
      <c r="T32" s="38"/>
      <c r="U32" s="38"/>
      <c r="V32" s="37"/>
      <c r="W32" s="37"/>
      <c r="X32" s="37"/>
      <c r="Y32" s="38"/>
      <c r="Z32" s="38"/>
      <c r="AA32" s="37"/>
      <c r="AB32" s="37"/>
      <c r="AC32" s="37"/>
      <c r="AD32" s="38"/>
      <c r="AE32" s="38"/>
      <c r="AF32" s="37"/>
      <c r="AG32" s="37"/>
      <c r="AH32" s="37"/>
      <c r="AI32" s="38"/>
      <c r="AJ32" s="38"/>
      <c r="AK32" s="37"/>
      <c r="AL32" s="37"/>
      <c r="AM32" s="37"/>
      <c r="AN32" s="38"/>
      <c r="AO32" s="38"/>
      <c r="AP32" s="37"/>
      <c r="AQ32" s="37"/>
      <c r="AR32" s="37"/>
      <c r="AS32" s="38"/>
      <c r="AT32" s="38"/>
      <c r="AU32" s="37"/>
      <c r="AV32" s="37"/>
      <c r="AW32" s="37"/>
    </row>
    <row r="33" spans="1:49" s="24" customFormat="1" ht="12.75">
      <c r="A33" s="182" t="s">
        <v>70</v>
      </c>
      <c r="B33" s="65"/>
      <c r="C33" s="65"/>
      <c r="D33" s="65"/>
      <c r="E33" s="65"/>
      <c r="F33" s="11"/>
      <c r="G33" s="61">
        <v>3.4</v>
      </c>
      <c r="H33" s="61">
        <v>21.1</v>
      </c>
      <c r="I33" s="61">
        <v>11.5</v>
      </c>
      <c r="J33" s="61">
        <v>1.3</v>
      </c>
      <c r="K33" s="11">
        <v>37.4</v>
      </c>
      <c r="L33" s="61">
        <v>13.483</v>
      </c>
      <c r="M33" s="61">
        <v>12.182</v>
      </c>
      <c r="N33" s="61">
        <v>21.404</v>
      </c>
      <c r="O33" s="61">
        <v>20.565</v>
      </c>
      <c r="P33" s="11">
        <v>67.634</v>
      </c>
      <c r="Q33" s="61">
        <v>23.6</v>
      </c>
      <c r="R33" s="61">
        <v>32.2</v>
      </c>
      <c r="S33" s="61">
        <v>59</v>
      </c>
      <c r="T33" s="61">
        <v>44</v>
      </c>
      <c r="U33" s="11">
        <v>158.9</v>
      </c>
      <c r="V33" s="61">
        <v>37.7</v>
      </c>
      <c r="W33" s="61">
        <v>50.2</v>
      </c>
      <c r="X33" s="61">
        <v>50.7</v>
      </c>
      <c r="Y33" s="61">
        <v>38.4</v>
      </c>
      <c r="Z33" s="203">
        <v>177</v>
      </c>
      <c r="AA33" s="61">
        <v>24.2</v>
      </c>
      <c r="AB33" s="61">
        <v>69.1</v>
      </c>
      <c r="AC33" s="61">
        <v>58.7</v>
      </c>
      <c r="AD33" s="61">
        <v>17</v>
      </c>
      <c r="AE33" s="203">
        <f>+AA33+AB33+AC33+AD33</f>
        <v>169</v>
      </c>
      <c r="AF33" s="61">
        <v>28.4</v>
      </c>
      <c r="AG33" s="61">
        <f>+AG26</f>
        <v>58.5</v>
      </c>
      <c r="AH33" s="61">
        <f>+AH26</f>
        <v>47.2</v>
      </c>
      <c r="AI33" s="61">
        <v>37.8</v>
      </c>
      <c r="AJ33" s="203">
        <v>171.9</v>
      </c>
      <c r="AK33" s="61">
        <v>40.1</v>
      </c>
      <c r="AL33" s="61">
        <v>69</v>
      </c>
      <c r="AM33" s="61">
        <v>4.5</v>
      </c>
      <c r="AN33" s="61">
        <v>-41.1</v>
      </c>
      <c r="AO33" s="203">
        <v>72.5</v>
      </c>
      <c r="AP33" s="61">
        <v>4.7</v>
      </c>
      <c r="AQ33" s="61">
        <v>41.3</v>
      </c>
      <c r="AR33" s="61">
        <v>5.4</v>
      </c>
      <c r="AS33" s="61">
        <f>+AS26</f>
        <v>-8.299999999999999</v>
      </c>
      <c r="AT33" s="203">
        <f>+AT26</f>
        <v>43.1</v>
      </c>
      <c r="AU33" s="61">
        <v>9.1</v>
      </c>
      <c r="AV33" s="61">
        <v>21.4</v>
      </c>
      <c r="AW33" s="61">
        <v>27.8</v>
      </c>
    </row>
    <row r="34" spans="1:49" ht="12.75">
      <c r="A34" s="181" t="s">
        <v>71</v>
      </c>
      <c r="B34" s="66"/>
      <c r="C34" s="66"/>
      <c r="D34" s="66"/>
      <c r="E34" s="66"/>
      <c r="F34" s="9"/>
      <c r="G34" s="60">
        <v>0</v>
      </c>
      <c r="H34" s="60">
        <v>-1.7</v>
      </c>
      <c r="I34" s="60">
        <v>0</v>
      </c>
      <c r="J34" s="60">
        <v>6.4</v>
      </c>
      <c r="K34" s="9">
        <v>4.7</v>
      </c>
      <c r="L34" s="60">
        <v>0</v>
      </c>
      <c r="M34" s="60">
        <v>0</v>
      </c>
      <c r="N34" s="60">
        <v>4.5</v>
      </c>
      <c r="O34" s="60">
        <v>0</v>
      </c>
      <c r="P34" s="9" t="s">
        <v>238</v>
      </c>
      <c r="Q34" s="60">
        <v>0</v>
      </c>
      <c r="R34" s="60">
        <v>0</v>
      </c>
      <c r="S34" s="60">
        <v>0</v>
      </c>
      <c r="T34" s="60">
        <v>0</v>
      </c>
      <c r="U34" s="9">
        <v>0</v>
      </c>
      <c r="V34" s="60">
        <v>0</v>
      </c>
      <c r="W34" s="60">
        <v>0</v>
      </c>
      <c r="X34" s="60">
        <v>8.6</v>
      </c>
      <c r="Y34" s="60">
        <v>0</v>
      </c>
      <c r="Z34" s="177">
        <v>8.6</v>
      </c>
      <c r="AA34" s="60">
        <v>0</v>
      </c>
      <c r="AB34" s="60">
        <v>0</v>
      </c>
      <c r="AC34" s="60">
        <v>0</v>
      </c>
      <c r="AD34" s="60">
        <v>0</v>
      </c>
      <c r="AE34" s="177">
        <v>0</v>
      </c>
      <c r="AF34" s="60">
        <v>0</v>
      </c>
      <c r="AG34" s="60">
        <v>0</v>
      </c>
      <c r="AH34" s="60">
        <v>0</v>
      </c>
      <c r="AI34" s="60">
        <v>0</v>
      </c>
      <c r="AJ34" s="177">
        <v>0</v>
      </c>
      <c r="AK34" s="60">
        <v>0</v>
      </c>
      <c r="AL34" s="60">
        <v>0</v>
      </c>
      <c r="AM34" s="60">
        <v>0.6</v>
      </c>
      <c r="AN34" s="60">
        <v>-4.6</v>
      </c>
      <c r="AO34" s="177">
        <v>-4</v>
      </c>
      <c r="AP34" s="60">
        <v>0</v>
      </c>
      <c r="AQ34" s="60">
        <v>0</v>
      </c>
      <c r="AR34" s="60">
        <v>0</v>
      </c>
      <c r="AS34" s="60">
        <v>4.7</v>
      </c>
      <c r="AT34" s="177">
        <v>4.7</v>
      </c>
      <c r="AU34" s="60">
        <v>0</v>
      </c>
      <c r="AV34" s="60">
        <v>0</v>
      </c>
      <c r="AW34" s="60">
        <v>14</v>
      </c>
    </row>
    <row r="35" spans="1:49" ht="12.75">
      <c r="A35" s="181" t="s">
        <v>237</v>
      </c>
      <c r="B35" s="66"/>
      <c r="C35" s="66"/>
      <c r="D35" s="66"/>
      <c r="E35" s="66"/>
      <c r="F35" s="9"/>
      <c r="G35" s="60">
        <v>7.5</v>
      </c>
      <c r="H35" s="60">
        <v>-0.3</v>
      </c>
      <c r="I35" s="60">
        <v>0.9</v>
      </c>
      <c r="J35" s="60">
        <v>-2.3</v>
      </c>
      <c r="K35" s="9">
        <v>5.8</v>
      </c>
      <c r="L35" s="60">
        <v>0</v>
      </c>
      <c r="M35" s="60">
        <v>0</v>
      </c>
      <c r="N35" s="60">
        <v>0</v>
      </c>
      <c r="O35" s="60">
        <v>0</v>
      </c>
      <c r="P35" s="9">
        <v>0</v>
      </c>
      <c r="Q35" s="60"/>
      <c r="R35" s="60"/>
      <c r="S35" s="60"/>
      <c r="T35" s="60"/>
      <c r="U35" s="9"/>
      <c r="V35" s="60"/>
      <c r="W35" s="60"/>
      <c r="X35" s="60"/>
      <c r="Y35" s="60"/>
      <c r="Z35" s="177"/>
      <c r="AA35" s="60"/>
      <c r="AB35" s="60"/>
      <c r="AC35" s="60"/>
      <c r="AD35" s="60"/>
      <c r="AE35" s="177"/>
      <c r="AF35" s="60"/>
      <c r="AG35" s="60"/>
      <c r="AH35" s="60"/>
      <c r="AI35" s="60"/>
      <c r="AJ35" s="177"/>
      <c r="AK35" s="60"/>
      <c r="AL35" s="60"/>
      <c r="AM35" s="60">
        <v>2.9</v>
      </c>
      <c r="AN35" s="60">
        <v>19.6</v>
      </c>
      <c r="AO35" s="177">
        <v>22.5</v>
      </c>
      <c r="AP35" s="60">
        <v>0</v>
      </c>
      <c r="AQ35" s="60">
        <v>0</v>
      </c>
      <c r="AR35" s="60">
        <v>2.8</v>
      </c>
      <c r="AS35" s="60">
        <v>-2.8</v>
      </c>
      <c r="AT35" s="204">
        <v>0</v>
      </c>
      <c r="AU35" s="60">
        <v>0</v>
      </c>
      <c r="AV35" s="60">
        <v>0</v>
      </c>
      <c r="AW35" s="60">
        <v>0</v>
      </c>
    </row>
    <row r="36" spans="1:49" ht="12.75">
      <c r="A36" s="181" t="s">
        <v>72</v>
      </c>
      <c r="B36" s="66"/>
      <c r="C36" s="66"/>
      <c r="D36" s="66"/>
      <c r="E36" s="66"/>
      <c r="F36" s="49"/>
      <c r="G36" s="60">
        <v>-3</v>
      </c>
      <c r="H36" s="60">
        <v>-2.8</v>
      </c>
      <c r="I36" s="60">
        <v>-1.8</v>
      </c>
      <c r="J36" s="60">
        <v>4.2</v>
      </c>
      <c r="K36" s="49" t="s">
        <v>258</v>
      </c>
      <c r="L36" s="60">
        <v>-0.7</v>
      </c>
      <c r="M36" s="60">
        <v>8.6</v>
      </c>
      <c r="N36" s="60">
        <v>-2.8</v>
      </c>
      <c r="O36" s="60">
        <v>0.09999999999999992</v>
      </c>
      <c r="P36" s="49">
        <v>5.2</v>
      </c>
      <c r="Q36" s="60">
        <v>-3.1</v>
      </c>
      <c r="R36" s="60">
        <v>-2.6</v>
      </c>
      <c r="S36" s="60">
        <v>-8.6</v>
      </c>
      <c r="T36" s="60">
        <v>5.4</v>
      </c>
      <c r="U36" s="49">
        <v>-8.9</v>
      </c>
      <c r="V36" s="60">
        <v>-13.7</v>
      </c>
      <c r="W36" s="60">
        <v>-14.7</v>
      </c>
      <c r="X36" s="60">
        <v>-12.9</v>
      </c>
      <c r="Y36" s="60">
        <v>2.2</v>
      </c>
      <c r="Z36" s="204">
        <v>-39.1</v>
      </c>
      <c r="AA36" s="60">
        <v>-8.5</v>
      </c>
      <c r="AB36" s="60">
        <v>-14.6</v>
      </c>
      <c r="AC36" s="60">
        <v>1.9</v>
      </c>
      <c r="AD36" s="60">
        <v>14.5</v>
      </c>
      <c r="AE36" s="204">
        <f>-8.5-14.6+1.9+14.5</f>
        <v>-6.700000000000003</v>
      </c>
      <c r="AF36" s="60">
        <v>4.5</v>
      </c>
      <c r="AG36" s="60">
        <v>-13.2</v>
      </c>
      <c r="AH36" s="60">
        <v>-9.4</v>
      </c>
      <c r="AI36" s="60">
        <v>-14</v>
      </c>
      <c r="AJ36" s="204">
        <v>-32.1</v>
      </c>
      <c r="AK36" s="60">
        <v>-7.7</v>
      </c>
      <c r="AL36" s="60">
        <v>-20.4</v>
      </c>
      <c r="AM36" s="60">
        <v>25.9</v>
      </c>
      <c r="AN36" s="60">
        <v>72.1</v>
      </c>
      <c r="AO36" s="204">
        <v>69.9</v>
      </c>
      <c r="AP36" s="60">
        <v>-10.7</v>
      </c>
      <c r="AQ36" s="60">
        <v>-35.8</v>
      </c>
      <c r="AR36" s="60">
        <v>-2.5</v>
      </c>
      <c r="AS36" s="60">
        <v>-1.2</v>
      </c>
      <c r="AT36" s="204">
        <v>-50.2</v>
      </c>
      <c r="AU36" s="60">
        <v>-12.1</v>
      </c>
      <c r="AV36" s="60">
        <v>-14.6</v>
      </c>
      <c r="AW36" s="60">
        <v>2.4</v>
      </c>
    </row>
    <row r="37" spans="1:49" ht="12.75">
      <c r="A37" s="182" t="s">
        <v>73</v>
      </c>
      <c r="B37" s="65"/>
      <c r="C37" s="65"/>
      <c r="D37" s="65"/>
      <c r="E37" s="65"/>
      <c r="F37" s="50"/>
      <c r="G37" s="61">
        <v>7.9</v>
      </c>
      <c r="H37" s="61">
        <v>16.3</v>
      </c>
      <c r="I37" s="61">
        <v>10.6</v>
      </c>
      <c r="J37" s="61">
        <v>9.6</v>
      </c>
      <c r="K37" s="50" t="s">
        <v>259</v>
      </c>
      <c r="L37" s="61">
        <v>12.783000000000001</v>
      </c>
      <c r="M37" s="61">
        <v>20.782</v>
      </c>
      <c r="N37" s="61">
        <v>23.104</v>
      </c>
      <c r="O37" s="61">
        <v>20.665</v>
      </c>
      <c r="P37" s="50">
        <v>72.834</v>
      </c>
      <c r="Q37" s="61">
        <v>20.5</v>
      </c>
      <c r="R37" s="61">
        <v>29.6</v>
      </c>
      <c r="S37" s="61">
        <v>50.4</v>
      </c>
      <c r="T37" s="61">
        <v>49.4</v>
      </c>
      <c r="U37" s="50">
        <v>150</v>
      </c>
      <c r="V37" s="61">
        <v>24</v>
      </c>
      <c r="W37" s="61">
        <v>35.5</v>
      </c>
      <c r="X37" s="61">
        <v>46.4</v>
      </c>
      <c r="Y37" s="61">
        <v>40.6</v>
      </c>
      <c r="Z37" s="205">
        <v>146.5</v>
      </c>
      <c r="AA37" s="61">
        <v>15.7</v>
      </c>
      <c r="AB37" s="61">
        <v>54.5</v>
      </c>
      <c r="AC37" s="61">
        <v>60.6</v>
      </c>
      <c r="AD37" s="61">
        <f>+AD33+AD36</f>
        <v>31.5</v>
      </c>
      <c r="AE37" s="205">
        <f>+AE33+AE36</f>
        <v>162.3</v>
      </c>
      <c r="AF37" s="61">
        <v>32.9</v>
      </c>
      <c r="AG37" s="61">
        <f>AG33+AG36</f>
        <v>45.3</v>
      </c>
      <c r="AH37" s="61">
        <f>AH33+AH36</f>
        <v>37.800000000000004</v>
      </c>
      <c r="AI37" s="61">
        <v>23.8</v>
      </c>
      <c r="AJ37" s="205">
        <v>139.8</v>
      </c>
      <c r="AK37" s="61">
        <v>32.4</v>
      </c>
      <c r="AL37" s="61">
        <v>48.6</v>
      </c>
      <c r="AM37" s="61">
        <v>33.9</v>
      </c>
      <c r="AN37" s="61">
        <v>46</v>
      </c>
      <c r="AO37" s="205">
        <v>160.9</v>
      </c>
      <c r="AP37" s="61">
        <v>-6</v>
      </c>
      <c r="AQ37" s="61">
        <v>5.5</v>
      </c>
      <c r="AR37" s="61">
        <f>SUM(AR33:AR36)</f>
        <v>5.699999999999999</v>
      </c>
      <c r="AS37" s="61">
        <f>SUM(AS33:AS36)</f>
        <v>-7.599999999999999</v>
      </c>
      <c r="AT37" s="205">
        <f>SUM(AT33:AT36)</f>
        <v>-2.3999999999999986</v>
      </c>
      <c r="AU37" s="61">
        <f>SUM(AU33:AU36)</f>
        <v>-3</v>
      </c>
      <c r="AV37" s="61">
        <v>6.8</v>
      </c>
      <c r="AW37" s="61">
        <v>44.2</v>
      </c>
    </row>
    <row r="38" ht="12.75">
      <c r="A38" s="27"/>
    </row>
    <row r="39" spans="1:29" ht="12.75">
      <c r="A39" s="35" t="s">
        <v>239</v>
      </c>
      <c r="G39" s="3"/>
      <c r="H39" s="3"/>
      <c r="I39" s="3"/>
      <c r="J39" s="3"/>
      <c r="K39" s="3"/>
      <c r="L39" s="3"/>
      <c r="M39" s="3"/>
      <c r="N39" s="3"/>
      <c r="O39" s="3"/>
      <c r="P39" s="3"/>
      <c r="Q39" s="3"/>
      <c r="R39" s="3"/>
      <c r="S39" s="3"/>
      <c r="T39" s="3"/>
      <c r="U39" s="3"/>
      <c r="V39" s="3"/>
      <c r="W39" s="3"/>
      <c r="X39" s="3"/>
      <c r="Y39" s="3"/>
      <c r="Z39" s="3"/>
      <c r="AA39" s="3"/>
      <c r="AB39" s="3"/>
      <c r="AC39" s="3"/>
    </row>
    <row r="40" spans="1:29" ht="12.75">
      <c r="A40" s="23" t="s">
        <v>240</v>
      </c>
      <c r="G40" s="3"/>
      <c r="H40" s="3"/>
      <c r="I40" s="3"/>
      <c r="J40" s="3"/>
      <c r="K40" s="3"/>
      <c r="L40" s="3"/>
      <c r="M40" s="3"/>
      <c r="N40" s="3"/>
      <c r="O40" s="3"/>
      <c r="P40" s="3"/>
      <c r="Q40" s="3"/>
      <c r="R40" s="3"/>
      <c r="S40" s="3"/>
      <c r="T40" s="3"/>
      <c r="U40" s="3"/>
      <c r="V40" s="3"/>
      <c r="W40" s="3"/>
      <c r="X40" s="3"/>
      <c r="Y40" s="3"/>
      <c r="Z40" s="3"/>
      <c r="AA40" s="3"/>
      <c r="AB40" s="3"/>
      <c r="AC40" s="3"/>
    </row>
    <row r="41" ht="12.75"/>
    <row r="42" ht="12.75"/>
    <row r="43" ht="12.75"/>
    <row r="44" ht="12.75"/>
  </sheetData>
  <printOptions/>
  <pageMargins left="0.75" right="0.75" top="1" bottom="1" header="0.5" footer="0.5"/>
  <pageSetup fitToHeight="1" fitToWidth="1" horizontalDpi="300" verticalDpi="300" orientation="landscape" paperSize="9" scale="41" r:id="rId1"/>
</worksheet>
</file>

<file path=xl/worksheets/sheet7.xml><?xml version="1.0" encoding="utf-8"?>
<worksheet xmlns="http://schemas.openxmlformats.org/spreadsheetml/2006/main" xmlns:r="http://schemas.openxmlformats.org/officeDocument/2006/relationships">
  <sheetPr>
    <tabColor indexed="50"/>
    <pageSetUpPr fitToPage="1"/>
  </sheetPr>
  <dimension ref="A1:AW122"/>
  <sheetViews>
    <sheetView workbookViewId="0" topLeftCell="A1">
      <pane xSplit="1" ySplit="1" topLeftCell="AQ2" activePane="bottomRight" state="frozen"/>
      <selection pane="topLeft" activeCell="V51" sqref="V51"/>
      <selection pane="topRight" activeCell="V51" sqref="V51"/>
      <selection pane="bottomLeft" activeCell="V51" sqref="V51"/>
      <selection pane="bottomRight" activeCell="AW119" sqref="AW119"/>
    </sheetView>
  </sheetViews>
  <sheetFormatPr defaultColWidth="9.140625" defaultRowHeight="12.75" zeroHeight="1" outlineLevelCol="1"/>
  <cols>
    <col min="1" max="1" width="45.8515625" style="23" customWidth="1"/>
    <col min="2" max="21" width="9.140625" style="23" customWidth="1" outlineLevel="1"/>
    <col min="22" max="51" width="9.140625" style="23" customWidth="1"/>
    <col min="52" max="16384" width="0" style="23" hidden="1" customWidth="1"/>
  </cols>
  <sheetData>
    <row r="1" spans="1:49" ht="12.75" customHeight="1">
      <c r="A1" s="24" t="s">
        <v>374</v>
      </c>
      <c r="B1" s="7" t="s">
        <v>0</v>
      </c>
      <c r="C1" s="7" t="s">
        <v>1</v>
      </c>
      <c r="D1" s="7" t="s">
        <v>2</v>
      </c>
      <c r="E1" s="7" t="s">
        <v>3</v>
      </c>
      <c r="F1" s="7" t="s">
        <v>4</v>
      </c>
      <c r="G1" s="7" t="s">
        <v>10</v>
      </c>
      <c r="H1" s="7" t="s">
        <v>11</v>
      </c>
      <c r="I1" s="7" t="s">
        <v>12</v>
      </c>
      <c r="J1" s="7" t="s">
        <v>13</v>
      </c>
      <c r="K1" s="7" t="s">
        <v>14</v>
      </c>
      <c r="L1" s="7" t="s">
        <v>15</v>
      </c>
      <c r="M1" s="7" t="s">
        <v>16</v>
      </c>
      <c r="N1" s="7" t="s">
        <v>17</v>
      </c>
      <c r="O1" s="7" t="s">
        <v>18</v>
      </c>
      <c r="P1" s="7" t="s">
        <v>19</v>
      </c>
      <c r="Q1" s="7" t="s">
        <v>20</v>
      </c>
      <c r="R1" s="7" t="s">
        <v>21</v>
      </c>
      <c r="S1" s="7" t="s">
        <v>22</v>
      </c>
      <c r="T1" s="7" t="s">
        <v>23</v>
      </c>
      <c r="U1" s="7" t="s">
        <v>24</v>
      </c>
      <c r="V1" s="7" t="s">
        <v>25</v>
      </c>
      <c r="W1" s="7" t="s">
        <v>26</v>
      </c>
      <c r="X1" s="7" t="s">
        <v>27</v>
      </c>
      <c r="Y1" s="7" t="s">
        <v>28</v>
      </c>
      <c r="Z1" s="7" t="s">
        <v>29</v>
      </c>
      <c r="AA1" s="7" t="s">
        <v>30</v>
      </c>
      <c r="AB1" s="7" t="s">
        <v>31</v>
      </c>
      <c r="AC1" s="7" t="s">
        <v>32</v>
      </c>
      <c r="AD1" s="7" t="s">
        <v>275</v>
      </c>
      <c r="AE1" s="7" t="s">
        <v>276</v>
      </c>
      <c r="AF1" s="7" t="s">
        <v>278</v>
      </c>
      <c r="AG1" s="7" t="s">
        <v>280</v>
      </c>
      <c r="AH1" s="7" t="s">
        <v>287</v>
      </c>
      <c r="AI1" s="6" t="s">
        <v>289</v>
      </c>
      <c r="AJ1" s="6" t="s">
        <v>290</v>
      </c>
      <c r="AK1" s="7" t="s">
        <v>299</v>
      </c>
      <c r="AL1" s="7" t="s">
        <v>300</v>
      </c>
      <c r="AM1" s="7" t="s">
        <v>301</v>
      </c>
      <c r="AN1" s="6" t="s">
        <v>302</v>
      </c>
      <c r="AO1" s="6" t="s">
        <v>303</v>
      </c>
      <c r="AP1" s="7" t="s">
        <v>341</v>
      </c>
      <c r="AQ1" s="7" t="s">
        <v>342</v>
      </c>
      <c r="AR1" s="7" t="s">
        <v>343</v>
      </c>
      <c r="AS1" s="6" t="s">
        <v>344</v>
      </c>
      <c r="AT1" s="6" t="s">
        <v>345</v>
      </c>
      <c r="AU1" s="7" t="s">
        <v>491</v>
      </c>
      <c r="AV1" s="7" t="s">
        <v>494</v>
      </c>
      <c r="AW1" s="7" t="s">
        <v>496</v>
      </c>
    </row>
    <row r="2" spans="1:49" ht="12.75" customHeight="1">
      <c r="A2" s="54" t="s">
        <v>387</v>
      </c>
      <c r="B2" s="37"/>
      <c r="C2" s="37"/>
      <c r="D2" s="37"/>
      <c r="E2" s="37"/>
      <c r="F2" s="37"/>
      <c r="G2" s="37"/>
      <c r="H2" s="37"/>
      <c r="I2" s="37"/>
      <c r="J2" s="37"/>
      <c r="K2" s="37"/>
      <c r="L2" s="37"/>
      <c r="M2" s="37"/>
      <c r="N2" s="37"/>
      <c r="O2" s="37"/>
      <c r="P2" s="37"/>
      <c r="Q2" s="37"/>
      <c r="R2" s="37"/>
      <c r="S2" s="37"/>
      <c r="T2" s="37"/>
      <c r="U2" s="37"/>
      <c r="V2" s="37"/>
      <c r="W2" s="37"/>
      <c r="X2" s="37"/>
      <c r="Y2" s="37"/>
      <c r="Z2" s="37"/>
      <c r="AA2" s="37"/>
      <c r="AB2" s="37"/>
      <c r="AC2" s="37"/>
      <c r="AD2" s="37"/>
      <c r="AE2" s="37"/>
      <c r="AF2" s="37"/>
      <c r="AG2" s="37"/>
      <c r="AH2" s="37"/>
      <c r="AI2" s="38"/>
      <c r="AJ2" s="38"/>
      <c r="AK2" s="37"/>
      <c r="AL2" s="37"/>
      <c r="AM2" s="37"/>
      <c r="AN2" s="38"/>
      <c r="AO2" s="38"/>
      <c r="AP2" s="37"/>
      <c r="AQ2" s="37"/>
      <c r="AR2" s="37"/>
      <c r="AS2" s="38"/>
      <c r="AT2" s="38"/>
      <c r="AU2" s="37"/>
      <c r="AV2" s="37"/>
      <c r="AW2" s="37"/>
    </row>
    <row r="3" spans="1:49" ht="12.75">
      <c r="A3" s="31" t="s">
        <v>444</v>
      </c>
      <c r="B3" s="69">
        <v>226</v>
      </c>
      <c r="C3" s="69">
        <v>264</v>
      </c>
      <c r="D3" s="69">
        <v>255</v>
      </c>
      <c r="E3" s="69">
        <v>257</v>
      </c>
      <c r="F3" s="56">
        <f>+B3+C3+D3+E3</f>
        <v>1002</v>
      </c>
      <c r="G3" s="69">
        <v>244</v>
      </c>
      <c r="H3" s="69">
        <v>270</v>
      </c>
      <c r="I3" s="69">
        <v>244</v>
      </c>
      <c r="J3" s="69">
        <v>244</v>
      </c>
      <c r="K3" s="56">
        <f>+G3+H3+I3+J3</f>
        <v>1002</v>
      </c>
      <c r="L3" s="69">
        <v>245</v>
      </c>
      <c r="M3" s="69">
        <v>289</v>
      </c>
      <c r="N3" s="69">
        <v>250</v>
      </c>
      <c r="O3" s="69">
        <v>309</v>
      </c>
      <c r="P3" s="56">
        <v>1093</v>
      </c>
      <c r="Q3" s="69">
        <v>236</v>
      </c>
      <c r="R3" s="69">
        <v>240</v>
      </c>
      <c r="S3" s="69">
        <v>269</v>
      </c>
      <c r="T3" s="69">
        <v>235</v>
      </c>
      <c r="U3" s="56">
        <v>980</v>
      </c>
      <c r="V3" s="69">
        <v>210</v>
      </c>
      <c r="W3" s="69">
        <v>232</v>
      </c>
      <c r="X3" s="69">
        <v>235</v>
      </c>
      <c r="Y3" s="69">
        <v>231</v>
      </c>
      <c r="Z3" s="56">
        <v>908</v>
      </c>
      <c r="AA3" s="69">
        <v>184</v>
      </c>
      <c r="AB3" s="69">
        <v>206</v>
      </c>
      <c r="AC3" s="69">
        <v>232</v>
      </c>
      <c r="AD3" s="69">
        <v>230</v>
      </c>
      <c r="AE3" s="56">
        <v>852</v>
      </c>
      <c r="AF3" s="69">
        <v>188</v>
      </c>
      <c r="AG3" s="69">
        <v>222</v>
      </c>
      <c r="AH3" s="69">
        <v>205</v>
      </c>
      <c r="AI3" s="69">
        <v>185</v>
      </c>
      <c r="AJ3" s="56">
        <f aca="true" t="shared" si="0" ref="AJ3:AJ8">+AF3+AG3+AH3+AI3</f>
        <v>800</v>
      </c>
      <c r="AK3" s="69">
        <v>169</v>
      </c>
      <c r="AL3" s="69">
        <v>214</v>
      </c>
      <c r="AM3" s="69">
        <v>172</v>
      </c>
      <c r="AN3" s="69">
        <v>216</v>
      </c>
      <c r="AO3" s="56">
        <v>771</v>
      </c>
      <c r="AP3" s="69">
        <v>179</v>
      </c>
      <c r="AQ3" s="69">
        <v>196</v>
      </c>
      <c r="AR3" s="69">
        <v>337</v>
      </c>
      <c r="AS3" s="69">
        <v>340</v>
      </c>
      <c r="AT3" s="56">
        <v>1052</v>
      </c>
      <c r="AU3" s="69">
        <v>278</v>
      </c>
      <c r="AV3" s="69">
        <v>296</v>
      </c>
      <c r="AW3" s="69">
        <v>305</v>
      </c>
    </row>
    <row r="4" spans="1:49" ht="12.75">
      <c r="A4" s="31" t="s">
        <v>43</v>
      </c>
      <c r="B4" s="69">
        <v>1510</v>
      </c>
      <c r="C4" s="69">
        <v>1463</v>
      </c>
      <c r="D4" s="69">
        <v>1423</v>
      </c>
      <c r="E4" s="69">
        <v>1444</v>
      </c>
      <c r="F4" s="56">
        <f>+B4+C4+D4+E4</f>
        <v>5840</v>
      </c>
      <c r="G4" s="69">
        <v>1276</v>
      </c>
      <c r="H4" s="69">
        <v>1143</v>
      </c>
      <c r="I4" s="69">
        <v>1436</v>
      </c>
      <c r="J4" s="69">
        <v>1134</v>
      </c>
      <c r="K4" s="56">
        <f>+G4+H4+I4+J4</f>
        <v>4989</v>
      </c>
      <c r="L4" s="69">
        <v>1256</v>
      </c>
      <c r="M4" s="69">
        <v>2542</v>
      </c>
      <c r="N4" s="69">
        <v>2976</v>
      </c>
      <c r="O4" s="69">
        <v>2621</v>
      </c>
      <c r="P4" s="56">
        <v>9395</v>
      </c>
      <c r="Q4" s="69">
        <v>2764</v>
      </c>
      <c r="R4" s="69">
        <v>2760</v>
      </c>
      <c r="S4" s="69">
        <v>2738</v>
      </c>
      <c r="T4" s="69">
        <v>2792</v>
      </c>
      <c r="U4" s="56">
        <v>11054</v>
      </c>
      <c r="V4" s="69">
        <v>2973</v>
      </c>
      <c r="W4" s="69">
        <v>2608</v>
      </c>
      <c r="X4" s="69">
        <v>3016</v>
      </c>
      <c r="Y4" s="69">
        <v>2906</v>
      </c>
      <c r="Z4" s="56">
        <v>11503</v>
      </c>
      <c r="AA4" s="69">
        <v>3071</v>
      </c>
      <c r="AB4" s="69">
        <v>2761</v>
      </c>
      <c r="AC4" s="69">
        <v>3082</v>
      </c>
      <c r="AD4" s="69">
        <v>2758</v>
      </c>
      <c r="AE4" s="56">
        <v>11673</v>
      </c>
      <c r="AF4" s="69">
        <v>2912</v>
      </c>
      <c r="AG4" s="69">
        <v>2895</v>
      </c>
      <c r="AH4" s="69">
        <v>3239</v>
      </c>
      <c r="AI4" s="69">
        <v>3441</v>
      </c>
      <c r="AJ4" s="56">
        <f t="shared" si="0"/>
        <v>12487</v>
      </c>
      <c r="AK4" s="69">
        <v>3740</v>
      </c>
      <c r="AL4" s="69">
        <v>3350</v>
      </c>
      <c r="AM4" s="69">
        <v>3546</v>
      </c>
      <c r="AN4" s="69">
        <v>3623</v>
      </c>
      <c r="AO4" s="56">
        <v>14259</v>
      </c>
      <c r="AP4" s="69">
        <v>3383</v>
      </c>
      <c r="AQ4" s="69">
        <v>3297</v>
      </c>
      <c r="AR4" s="69">
        <v>4640</v>
      </c>
      <c r="AS4" s="69">
        <v>4209</v>
      </c>
      <c r="AT4" s="56">
        <v>15529</v>
      </c>
      <c r="AU4" s="69">
        <v>4223</v>
      </c>
      <c r="AV4" s="69">
        <v>3967</v>
      </c>
      <c r="AW4" s="69">
        <v>4876</v>
      </c>
    </row>
    <row r="5" spans="1:49" ht="12.75">
      <c r="A5" s="31" t="s">
        <v>44</v>
      </c>
      <c r="B5" s="69">
        <v>75</v>
      </c>
      <c r="C5" s="69">
        <v>60</v>
      </c>
      <c r="D5" s="69">
        <v>55</v>
      </c>
      <c r="E5" s="69">
        <v>69</v>
      </c>
      <c r="F5" s="56">
        <f>+B5+C5+D5+E5</f>
        <v>259</v>
      </c>
      <c r="G5" s="69">
        <v>72</v>
      </c>
      <c r="H5" s="69">
        <v>53</v>
      </c>
      <c r="I5" s="69">
        <v>40</v>
      </c>
      <c r="J5" s="69">
        <v>58</v>
      </c>
      <c r="K5" s="56">
        <f>+G5+H5+I5+J5</f>
        <v>223</v>
      </c>
      <c r="L5" s="69">
        <v>71</v>
      </c>
      <c r="M5" s="69">
        <v>52</v>
      </c>
      <c r="N5" s="69">
        <v>45</v>
      </c>
      <c r="O5" s="69">
        <v>52</v>
      </c>
      <c r="P5" s="56">
        <v>220</v>
      </c>
      <c r="Q5" s="69">
        <v>62</v>
      </c>
      <c r="R5" s="69">
        <v>65</v>
      </c>
      <c r="S5" s="69">
        <v>52</v>
      </c>
      <c r="T5" s="69">
        <v>52</v>
      </c>
      <c r="U5" s="56">
        <v>231</v>
      </c>
      <c r="V5" s="69">
        <v>58</v>
      </c>
      <c r="W5" s="69">
        <v>48</v>
      </c>
      <c r="X5" s="69">
        <v>54</v>
      </c>
      <c r="Y5" s="69">
        <v>50</v>
      </c>
      <c r="Z5" s="56">
        <v>210</v>
      </c>
      <c r="AA5" s="69">
        <v>52</v>
      </c>
      <c r="AB5" s="69">
        <v>57</v>
      </c>
      <c r="AC5" s="69">
        <v>55</v>
      </c>
      <c r="AD5" s="69">
        <v>50</v>
      </c>
      <c r="AE5" s="56">
        <v>214</v>
      </c>
      <c r="AF5" s="69">
        <v>43</v>
      </c>
      <c r="AG5" s="69">
        <v>39</v>
      </c>
      <c r="AH5" s="69">
        <v>39</v>
      </c>
      <c r="AI5" s="69">
        <v>41</v>
      </c>
      <c r="AJ5" s="56">
        <f t="shared" si="0"/>
        <v>162</v>
      </c>
      <c r="AK5" s="69">
        <v>34</v>
      </c>
      <c r="AL5" s="69">
        <v>44</v>
      </c>
      <c r="AM5" s="69">
        <v>63</v>
      </c>
      <c r="AN5" s="69">
        <v>56</v>
      </c>
      <c r="AO5" s="56">
        <v>197</v>
      </c>
      <c r="AP5" s="69">
        <v>49</v>
      </c>
      <c r="AQ5" s="69">
        <v>45</v>
      </c>
      <c r="AR5" s="69">
        <v>82</v>
      </c>
      <c r="AS5" s="69">
        <v>78</v>
      </c>
      <c r="AT5" s="56">
        <v>254</v>
      </c>
      <c r="AU5" s="69">
        <v>73</v>
      </c>
      <c r="AV5" s="69">
        <v>74</v>
      </c>
      <c r="AW5" s="69">
        <v>71</v>
      </c>
    </row>
    <row r="6" spans="1:49" ht="12.75">
      <c r="A6" s="31" t="s">
        <v>45</v>
      </c>
      <c r="B6" s="69">
        <v>159</v>
      </c>
      <c r="C6" s="69">
        <v>142</v>
      </c>
      <c r="D6" s="69">
        <v>190</v>
      </c>
      <c r="E6" s="69">
        <v>282</v>
      </c>
      <c r="F6" s="56">
        <f>+B6+C6+D6+E6</f>
        <v>773</v>
      </c>
      <c r="G6" s="69">
        <v>357</v>
      </c>
      <c r="H6" s="69">
        <v>288</v>
      </c>
      <c r="I6" s="69">
        <v>278</v>
      </c>
      <c r="J6" s="69">
        <v>279</v>
      </c>
      <c r="K6" s="56">
        <f>+G6+H6+I6+J6</f>
        <v>1202</v>
      </c>
      <c r="L6" s="69">
        <v>248</v>
      </c>
      <c r="M6" s="69">
        <v>377</v>
      </c>
      <c r="N6" s="69">
        <v>416</v>
      </c>
      <c r="O6" s="69">
        <v>458</v>
      </c>
      <c r="P6" s="56">
        <v>1499</v>
      </c>
      <c r="Q6" s="69">
        <v>462</v>
      </c>
      <c r="R6" s="69">
        <v>417</v>
      </c>
      <c r="S6" s="69">
        <v>500</v>
      </c>
      <c r="T6" s="69">
        <v>554</v>
      </c>
      <c r="U6" s="56">
        <v>1933</v>
      </c>
      <c r="V6" s="69">
        <v>609</v>
      </c>
      <c r="W6" s="69">
        <v>552</v>
      </c>
      <c r="X6" s="69">
        <v>582</v>
      </c>
      <c r="Y6" s="69">
        <v>689</v>
      </c>
      <c r="Z6" s="56">
        <v>2433</v>
      </c>
      <c r="AA6" s="69">
        <v>633</v>
      </c>
      <c r="AB6" s="69">
        <v>551</v>
      </c>
      <c r="AC6" s="69">
        <v>576</v>
      </c>
      <c r="AD6" s="69">
        <v>612</v>
      </c>
      <c r="AE6" s="56">
        <v>2371</v>
      </c>
      <c r="AF6" s="69">
        <v>660</v>
      </c>
      <c r="AG6" s="69">
        <v>636</v>
      </c>
      <c r="AH6" s="69">
        <v>723</v>
      </c>
      <c r="AI6" s="69">
        <v>835</v>
      </c>
      <c r="AJ6" s="56">
        <f t="shared" si="0"/>
        <v>2854</v>
      </c>
      <c r="AK6" s="69">
        <v>833</v>
      </c>
      <c r="AL6" s="69">
        <v>648</v>
      </c>
      <c r="AM6" s="69">
        <v>750</v>
      </c>
      <c r="AN6" s="69">
        <v>683</v>
      </c>
      <c r="AO6" s="56">
        <v>2914</v>
      </c>
      <c r="AP6" s="69">
        <v>631</v>
      </c>
      <c r="AQ6" s="69">
        <v>646</v>
      </c>
      <c r="AR6" s="69">
        <v>765</v>
      </c>
      <c r="AS6" s="69">
        <v>823</v>
      </c>
      <c r="AT6" s="56">
        <v>2865</v>
      </c>
      <c r="AU6" s="69">
        <v>803</v>
      </c>
      <c r="AV6" s="69">
        <v>826</v>
      </c>
      <c r="AW6" s="69">
        <v>854</v>
      </c>
    </row>
    <row r="7" spans="1:49" ht="12.75">
      <c r="A7" s="45" t="s">
        <v>52</v>
      </c>
      <c r="B7" s="62">
        <f aca="true" t="shared" si="1" ref="B7:K7">+B3+B4+B5+B6</f>
        <v>1970</v>
      </c>
      <c r="C7" s="62">
        <f t="shared" si="1"/>
        <v>1929</v>
      </c>
      <c r="D7" s="62">
        <f t="shared" si="1"/>
        <v>1923</v>
      </c>
      <c r="E7" s="62">
        <f t="shared" si="1"/>
        <v>2052</v>
      </c>
      <c r="F7" s="43">
        <f t="shared" si="1"/>
        <v>7874</v>
      </c>
      <c r="G7" s="62">
        <f t="shared" si="1"/>
        <v>1949</v>
      </c>
      <c r="H7" s="62">
        <f t="shared" si="1"/>
        <v>1754</v>
      </c>
      <c r="I7" s="62">
        <f t="shared" si="1"/>
        <v>1998</v>
      </c>
      <c r="J7" s="62">
        <f t="shared" si="1"/>
        <v>1715</v>
      </c>
      <c r="K7" s="43">
        <f t="shared" si="1"/>
        <v>7416</v>
      </c>
      <c r="L7" s="62">
        <v>1820</v>
      </c>
      <c r="M7" s="62">
        <v>3260</v>
      </c>
      <c r="N7" s="62">
        <v>3687</v>
      </c>
      <c r="O7" s="62">
        <v>3440</v>
      </c>
      <c r="P7" s="43">
        <v>12207</v>
      </c>
      <c r="Q7" s="62">
        <v>3524</v>
      </c>
      <c r="R7" s="62">
        <v>3482</v>
      </c>
      <c r="S7" s="62">
        <v>3559</v>
      </c>
      <c r="T7" s="62">
        <v>3633</v>
      </c>
      <c r="U7" s="43">
        <v>14198</v>
      </c>
      <c r="V7" s="62">
        <v>3850</v>
      </c>
      <c r="W7" s="62">
        <v>3440</v>
      </c>
      <c r="X7" s="62">
        <v>3887</v>
      </c>
      <c r="Y7" s="62">
        <v>3876</v>
      </c>
      <c r="Z7" s="43">
        <v>15054</v>
      </c>
      <c r="AA7" s="62">
        <v>3940</v>
      </c>
      <c r="AB7" s="62">
        <v>3575</v>
      </c>
      <c r="AC7" s="62">
        <v>3945</v>
      </c>
      <c r="AD7" s="62">
        <v>3650</v>
      </c>
      <c r="AE7" s="43">
        <v>15110</v>
      </c>
      <c r="AF7" s="62">
        <f>SUM(AF3:AF6)</f>
        <v>3803</v>
      </c>
      <c r="AG7" s="62">
        <f>SUM(AG3:AG6)</f>
        <v>3792</v>
      </c>
      <c r="AH7" s="62">
        <f>SUM(AH3:AH6)</f>
        <v>4206</v>
      </c>
      <c r="AI7" s="62">
        <f>SUM(AI3:AI6)</f>
        <v>4502</v>
      </c>
      <c r="AJ7" s="43">
        <f t="shared" si="0"/>
        <v>16303</v>
      </c>
      <c r="AK7" s="62">
        <v>4776</v>
      </c>
      <c r="AL7" s="62">
        <v>4256</v>
      </c>
      <c r="AM7" s="62">
        <v>4531</v>
      </c>
      <c r="AN7" s="62">
        <v>4578</v>
      </c>
      <c r="AO7" s="43">
        <v>18141</v>
      </c>
      <c r="AP7" s="62">
        <v>4242</v>
      </c>
      <c r="AQ7" s="62">
        <v>4184</v>
      </c>
      <c r="AR7" s="62">
        <f>SUM(AR3:AR6)</f>
        <v>5824</v>
      </c>
      <c r="AS7" s="62">
        <v>5450</v>
      </c>
      <c r="AT7" s="43">
        <v>19700</v>
      </c>
      <c r="AU7" s="62">
        <f>SUM(AU3:AU6)</f>
        <v>5377</v>
      </c>
      <c r="AV7" s="62">
        <f>SUM(AV3:AV6)</f>
        <v>5163</v>
      </c>
      <c r="AW7" s="62">
        <f>SUM(AW3:AW6)</f>
        <v>6106</v>
      </c>
    </row>
    <row r="8" spans="1:49" ht="25.5">
      <c r="A8" s="31" t="s">
        <v>445</v>
      </c>
      <c r="B8" s="64"/>
      <c r="C8" s="64"/>
      <c r="D8" s="64"/>
      <c r="E8" s="69"/>
      <c r="F8" s="56">
        <v>598</v>
      </c>
      <c r="G8" s="64"/>
      <c r="H8" s="64"/>
      <c r="I8" s="64"/>
      <c r="J8" s="69"/>
      <c r="K8" s="56">
        <v>1018</v>
      </c>
      <c r="L8" s="64">
        <v>243</v>
      </c>
      <c r="M8" s="64">
        <v>186</v>
      </c>
      <c r="N8" s="64">
        <v>187</v>
      </c>
      <c r="O8" s="69">
        <v>236</v>
      </c>
      <c r="P8" s="56">
        <v>852</v>
      </c>
      <c r="Q8" s="64">
        <v>189</v>
      </c>
      <c r="R8" s="64">
        <v>141</v>
      </c>
      <c r="S8" s="64">
        <v>152</v>
      </c>
      <c r="T8" s="69">
        <v>188</v>
      </c>
      <c r="U8" s="56">
        <v>670</v>
      </c>
      <c r="V8" s="64">
        <v>159</v>
      </c>
      <c r="W8" s="64">
        <v>127</v>
      </c>
      <c r="X8" s="64">
        <v>112</v>
      </c>
      <c r="Y8" s="69">
        <v>168</v>
      </c>
      <c r="Z8" s="56">
        <v>566</v>
      </c>
      <c r="AA8" s="64">
        <v>149</v>
      </c>
      <c r="AB8" s="64">
        <v>147</v>
      </c>
      <c r="AC8" s="64">
        <v>148</v>
      </c>
      <c r="AD8" s="69">
        <v>228</v>
      </c>
      <c r="AE8" s="56">
        <v>672</v>
      </c>
      <c r="AF8" s="64">
        <v>168</v>
      </c>
      <c r="AG8" s="64">
        <v>161</v>
      </c>
      <c r="AH8" s="64">
        <v>167</v>
      </c>
      <c r="AI8" s="69">
        <v>212</v>
      </c>
      <c r="AJ8" s="56">
        <f t="shared" si="0"/>
        <v>708</v>
      </c>
      <c r="AK8" s="64">
        <v>194</v>
      </c>
      <c r="AL8" s="64">
        <v>420</v>
      </c>
      <c r="AM8" s="64">
        <v>285</v>
      </c>
      <c r="AN8" s="69">
        <v>334</v>
      </c>
      <c r="AO8" s="56">
        <v>1233</v>
      </c>
      <c r="AP8" s="69">
        <v>290</v>
      </c>
      <c r="AQ8" s="64">
        <v>254</v>
      </c>
      <c r="AR8" s="69">
        <v>286</v>
      </c>
      <c r="AS8" s="69">
        <v>119</v>
      </c>
      <c r="AT8" s="56">
        <v>949</v>
      </c>
      <c r="AU8" s="69">
        <v>261</v>
      </c>
      <c r="AV8" s="241">
        <v>272</v>
      </c>
      <c r="AW8" s="241">
        <v>329</v>
      </c>
    </row>
    <row r="9" spans="1:46" ht="12.75">
      <c r="A9" s="4" t="s">
        <v>376</v>
      </c>
      <c r="E9" s="15"/>
      <c r="F9" s="15"/>
      <c r="J9" s="15"/>
      <c r="K9" s="15"/>
      <c r="O9" s="15"/>
      <c r="P9" s="15"/>
      <c r="T9" s="15"/>
      <c r="U9" s="15"/>
      <c r="Y9" s="15"/>
      <c r="Z9" s="15"/>
      <c r="AD9" s="15"/>
      <c r="AE9" s="15"/>
      <c r="AI9" s="15"/>
      <c r="AJ9" s="15"/>
      <c r="AN9" s="15"/>
      <c r="AO9" s="15"/>
      <c r="AS9" s="15"/>
      <c r="AT9" s="15"/>
    </row>
    <row r="10" ht="12.75"/>
    <row r="11" spans="1:49" ht="12.75">
      <c r="A11" s="54" t="s">
        <v>388</v>
      </c>
      <c r="B11" s="7" t="s">
        <v>0</v>
      </c>
      <c r="C11" s="7" t="s">
        <v>1</v>
      </c>
      <c r="D11" s="7" t="s">
        <v>2</v>
      </c>
      <c r="E11" s="7" t="s">
        <v>3</v>
      </c>
      <c r="F11" s="7" t="s">
        <v>4</v>
      </c>
      <c r="G11" s="7" t="s">
        <v>10</v>
      </c>
      <c r="H11" s="7" t="s">
        <v>11</v>
      </c>
      <c r="I11" s="7" t="s">
        <v>12</v>
      </c>
      <c r="J11" s="7" t="s">
        <v>13</v>
      </c>
      <c r="K11" s="7" t="s">
        <v>14</v>
      </c>
      <c r="L11" s="7" t="s">
        <v>15</v>
      </c>
      <c r="M11" s="7" t="s">
        <v>16</v>
      </c>
      <c r="N11" s="7" t="s">
        <v>17</v>
      </c>
      <c r="O11" s="7" t="s">
        <v>18</v>
      </c>
      <c r="P11" s="7" t="s">
        <v>19</v>
      </c>
      <c r="Q11" s="7" t="s">
        <v>20</v>
      </c>
      <c r="R11" s="7" t="s">
        <v>21</v>
      </c>
      <c r="S11" s="7" t="s">
        <v>22</v>
      </c>
      <c r="T11" s="7" t="s">
        <v>23</v>
      </c>
      <c r="U11" s="7" t="s">
        <v>24</v>
      </c>
      <c r="V11" s="7" t="s">
        <v>25</v>
      </c>
      <c r="W11" s="7" t="s">
        <v>26</v>
      </c>
      <c r="X11" s="7" t="s">
        <v>27</v>
      </c>
      <c r="Y11" s="7" t="s">
        <v>28</v>
      </c>
      <c r="Z11" s="7" t="s">
        <v>29</v>
      </c>
      <c r="AA11" s="7" t="s">
        <v>30</v>
      </c>
      <c r="AB11" s="7" t="s">
        <v>31</v>
      </c>
      <c r="AC11" s="7" t="s">
        <v>32</v>
      </c>
      <c r="AD11" s="7" t="s">
        <v>275</v>
      </c>
      <c r="AE11" s="7" t="s">
        <v>276</v>
      </c>
      <c r="AF11" s="7" t="s">
        <v>278</v>
      </c>
      <c r="AG11" s="7" t="s">
        <v>280</v>
      </c>
      <c r="AH11" s="7" t="s">
        <v>287</v>
      </c>
      <c r="AI11" s="6" t="s">
        <v>289</v>
      </c>
      <c r="AJ11" s="6" t="s">
        <v>290</v>
      </c>
      <c r="AK11" s="7" t="s">
        <v>299</v>
      </c>
      <c r="AL11" s="7" t="s">
        <v>300</v>
      </c>
      <c r="AM11" s="7" t="s">
        <v>301</v>
      </c>
      <c r="AN11" s="6" t="s">
        <v>302</v>
      </c>
      <c r="AO11" s="6" t="s">
        <v>303</v>
      </c>
      <c r="AP11" s="7" t="s">
        <v>341</v>
      </c>
      <c r="AQ11" s="7" t="s">
        <v>342</v>
      </c>
      <c r="AR11" s="7" t="s">
        <v>343</v>
      </c>
      <c r="AS11" s="6" t="s">
        <v>344</v>
      </c>
      <c r="AT11" s="6" t="s">
        <v>345</v>
      </c>
      <c r="AU11" s="7" t="s">
        <v>491</v>
      </c>
      <c r="AV11" s="7" t="s">
        <v>494</v>
      </c>
      <c r="AW11" s="7" t="s">
        <v>496</v>
      </c>
    </row>
    <row r="12" spans="1:49" ht="12.75">
      <c r="A12" s="51"/>
      <c r="B12" s="19"/>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8"/>
      <c r="AJ12" s="18"/>
      <c r="AK12" s="19"/>
      <c r="AL12" s="19"/>
      <c r="AM12" s="19"/>
      <c r="AN12" s="18"/>
      <c r="AO12" s="18"/>
      <c r="AP12" s="19"/>
      <c r="AQ12" s="19"/>
      <c r="AR12" s="19"/>
      <c r="AS12" s="18"/>
      <c r="AT12" s="18"/>
      <c r="AU12" s="19"/>
      <c r="AV12" s="19"/>
      <c r="AW12" s="19"/>
    </row>
    <row r="13" spans="1:49" ht="12.75">
      <c r="A13" s="40" t="s">
        <v>46</v>
      </c>
      <c r="B13" s="57"/>
      <c r="C13" s="57"/>
      <c r="D13" s="57"/>
      <c r="E13" s="57"/>
      <c r="F13" s="43">
        <v>1567</v>
      </c>
      <c r="G13" s="1"/>
      <c r="H13" s="1"/>
      <c r="I13" s="1"/>
      <c r="J13" s="1"/>
      <c r="K13" s="43">
        <v>1516</v>
      </c>
      <c r="L13" s="1"/>
      <c r="M13" s="1"/>
      <c r="N13" s="1"/>
      <c r="O13" s="1"/>
      <c r="P13" s="56">
        <v>2679</v>
      </c>
      <c r="Q13" s="69">
        <v>779</v>
      </c>
      <c r="R13" s="69">
        <v>717</v>
      </c>
      <c r="S13" s="69">
        <v>804</v>
      </c>
      <c r="T13" s="69">
        <v>806</v>
      </c>
      <c r="U13" s="56">
        <v>3106</v>
      </c>
      <c r="V13" s="69">
        <v>760</v>
      </c>
      <c r="W13" s="69">
        <v>680</v>
      </c>
      <c r="X13" s="69">
        <v>732</v>
      </c>
      <c r="Y13" s="69">
        <v>715</v>
      </c>
      <c r="Z13" s="56">
        <v>2888</v>
      </c>
      <c r="AA13" s="69">
        <v>693</v>
      </c>
      <c r="AB13" s="69">
        <v>708</v>
      </c>
      <c r="AC13" s="69">
        <v>721</v>
      </c>
      <c r="AD13" s="69">
        <v>618</v>
      </c>
      <c r="AE13" s="56">
        <v>2740</v>
      </c>
      <c r="AF13" s="69">
        <v>719</v>
      </c>
      <c r="AG13" s="69">
        <v>703</v>
      </c>
      <c r="AH13" s="69">
        <v>787</v>
      </c>
      <c r="AI13" s="69">
        <v>850</v>
      </c>
      <c r="AJ13" s="56">
        <f aca="true" t="shared" si="2" ref="AJ13:AJ25">+AF13+AG13+AH13+AI13</f>
        <v>3059</v>
      </c>
      <c r="AK13" s="69">
        <v>808</v>
      </c>
      <c r="AL13" s="69">
        <v>737</v>
      </c>
      <c r="AM13" s="69">
        <v>816</v>
      </c>
      <c r="AN13" s="69">
        <v>871</v>
      </c>
      <c r="AO13" s="56">
        <v>3232</v>
      </c>
      <c r="AP13" s="69">
        <v>758</v>
      </c>
      <c r="AQ13" s="69">
        <v>693</v>
      </c>
      <c r="AR13" s="69">
        <v>1211</v>
      </c>
      <c r="AS13" s="69">
        <v>1064</v>
      </c>
      <c r="AT13" s="56">
        <v>3726</v>
      </c>
      <c r="AU13" s="69">
        <v>976</v>
      </c>
      <c r="AV13" s="69">
        <v>860</v>
      </c>
      <c r="AW13" s="69">
        <v>1119</v>
      </c>
    </row>
    <row r="14" spans="1:49" ht="12.75">
      <c r="A14" s="40" t="s">
        <v>314</v>
      </c>
      <c r="B14" s="57"/>
      <c r="C14" s="57"/>
      <c r="D14" s="57"/>
      <c r="E14" s="57"/>
      <c r="F14" s="2"/>
      <c r="G14" s="1"/>
      <c r="H14" s="1"/>
      <c r="I14" s="1"/>
      <c r="J14" s="1"/>
      <c r="K14" s="2"/>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69">
        <v>1651</v>
      </c>
      <c r="AM14" s="69">
        <v>1788</v>
      </c>
      <c r="AN14" s="69">
        <v>1746</v>
      </c>
      <c r="AO14" s="56">
        <v>6968</v>
      </c>
      <c r="AP14" s="69">
        <v>1591</v>
      </c>
      <c r="AQ14" s="69">
        <v>1720</v>
      </c>
      <c r="AR14" s="69">
        <v>2105</v>
      </c>
      <c r="AS14" s="69">
        <v>2022</v>
      </c>
      <c r="AT14" s="56">
        <v>7438</v>
      </c>
      <c r="AU14" s="69">
        <v>1796</v>
      </c>
      <c r="AV14" s="69">
        <v>1983</v>
      </c>
      <c r="AW14" s="69">
        <v>2338</v>
      </c>
    </row>
    <row r="15" spans="1:49" ht="12.75">
      <c r="A15" s="40" t="s">
        <v>315</v>
      </c>
      <c r="B15" s="57"/>
      <c r="C15" s="57"/>
      <c r="D15" s="57"/>
      <c r="E15" s="57"/>
      <c r="F15" s="2"/>
      <c r="G15" s="1"/>
      <c r="H15" s="1"/>
      <c r="I15" s="1"/>
      <c r="J15" s="1"/>
      <c r="K15" s="2"/>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69">
        <v>137</v>
      </c>
      <c r="AM15" s="69">
        <v>112</v>
      </c>
      <c r="AN15" s="69">
        <v>179</v>
      </c>
      <c r="AO15" s="56">
        <v>634</v>
      </c>
      <c r="AP15" s="69">
        <v>233</v>
      </c>
      <c r="AQ15" s="69">
        <v>76</v>
      </c>
      <c r="AR15" s="69">
        <v>167</v>
      </c>
      <c r="AS15" s="69">
        <v>157</v>
      </c>
      <c r="AT15" s="56">
        <v>633</v>
      </c>
      <c r="AU15" s="69">
        <v>387</v>
      </c>
      <c r="AV15" s="69">
        <v>118</v>
      </c>
      <c r="AW15" s="69">
        <v>170</v>
      </c>
    </row>
    <row r="16" spans="1:49" ht="12.75">
      <c r="A16" s="40" t="s">
        <v>316</v>
      </c>
      <c r="B16" s="57"/>
      <c r="C16" s="57"/>
      <c r="D16" s="57"/>
      <c r="E16" s="57"/>
      <c r="F16" s="2"/>
      <c r="G16" s="1"/>
      <c r="H16" s="1"/>
      <c r="I16" s="1"/>
      <c r="J16" s="1"/>
      <c r="K16" s="2"/>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69">
        <v>94</v>
      </c>
      <c r="AM16" s="69">
        <v>98</v>
      </c>
      <c r="AN16" s="69">
        <v>71</v>
      </c>
      <c r="AO16" s="56">
        <v>353</v>
      </c>
      <c r="AP16" s="69">
        <v>63</v>
      </c>
      <c r="AQ16" s="69">
        <v>77</v>
      </c>
      <c r="AR16" s="69">
        <v>156</v>
      </c>
      <c r="AS16" s="69">
        <v>84</v>
      </c>
      <c r="AT16" s="56">
        <v>380</v>
      </c>
      <c r="AU16" s="69">
        <v>77</v>
      </c>
      <c r="AV16" s="69">
        <v>104</v>
      </c>
      <c r="AW16" s="69">
        <v>137</v>
      </c>
    </row>
    <row r="17" spans="1:49" ht="12.75">
      <c r="A17" s="40" t="s">
        <v>48</v>
      </c>
      <c r="B17" s="57"/>
      <c r="C17" s="57"/>
      <c r="D17" s="57"/>
      <c r="E17" s="57"/>
      <c r="F17" s="2"/>
      <c r="G17" s="1"/>
      <c r="H17" s="1"/>
      <c r="I17" s="1"/>
      <c r="J17" s="1"/>
      <c r="K17" s="2"/>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69">
        <v>379</v>
      </c>
      <c r="AM17" s="69">
        <v>398</v>
      </c>
      <c r="AN17" s="69">
        <v>456</v>
      </c>
      <c r="AO17" s="56">
        <v>1702</v>
      </c>
      <c r="AP17" s="69">
        <v>403</v>
      </c>
      <c r="AQ17" s="69">
        <v>339</v>
      </c>
      <c r="AR17" s="69">
        <v>393</v>
      </c>
      <c r="AS17" s="69">
        <v>465</v>
      </c>
      <c r="AT17" s="56">
        <v>1600</v>
      </c>
      <c r="AU17" s="69">
        <v>409</v>
      </c>
      <c r="AV17" s="69">
        <v>373</v>
      </c>
      <c r="AW17" s="69">
        <v>480</v>
      </c>
    </row>
    <row r="18" spans="1:49" ht="12.75">
      <c r="A18" s="40" t="s">
        <v>317</v>
      </c>
      <c r="B18" s="57"/>
      <c r="C18" s="57"/>
      <c r="D18" s="57"/>
      <c r="E18" s="57"/>
      <c r="F18" s="2"/>
      <c r="G18" s="1"/>
      <c r="H18" s="1"/>
      <c r="I18" s="1"/>
      <c r="J18" s="1"/>
      <c r="K18" s="2"/>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69">
        <v>333</v>
      </c>
      <c r="AM18" s="69">
        <v>332</v>
      </c>
      <c r="AN18" s="69">
        <v>291</v>
      </c>
      <c r="AO18" s="56">
        <v>1162</v>
      </c>
      <c r="AP18" s="69">
        <v>205</v>
      </c>
      <c r="AQ18" s="69">
        <v>298</v>
      </c>
      <c r="AR18" s="69">
        <v>419</v>
      </c>
      <c r="AS18" s="69">
        <v>266</v>
      </c>
      <c r="AT18" s="56">
        <v>1188</v>
      </c>
      <c r="AU18" s="69">
        <v>214</v>
      </c>
      <c r="AV18" s="69">
        <v>356</v>
      </c>
      <c r="AW18" s="69">
        <v>413</v>
      </c>
    </row>
    <row r="19" spans="1:49" ht="12.75">
      <c r="A19" s="40" t="s">
        <v>49</v>
      </c>
      <c r="B19" s="57"/>
      <c r="C19" s="57"/>
      <c r="D19" s="57"/>
      <c r="E19" s="57"/>
      <c r="F19" s="2"/>
      <c r="G19" s="1"/>
      <c r="H19" s="1"/>
      <c r="I19" s="1"/>
      <c r="J19" s="1"/>
      <c r="K19" s="2"/>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69">
        <v>507</v>
      </c>
      <c r="AM19" s="69">
        <v>591</v>
      </c>
      <c r="AN19" s="69">
        <v>576</v>
      </c>
      <c r="AO19" s="56">
        <v>2380</v>
      </c>
      <c r="AP19" s="69">
        <v>640</v>
      </c>
      <c r="AQ19" s="69">
        <v>657</v>
      </c>
      <c r="AR19" s="69">
        <v>862</v>
      </c>
      <c r="AS19" s="69">
        <v>887</v>
      </c>
      <c r="AT19" s="56">
        <v>3046</v>
      </c>
      <c r="AU19" s="69">
        <v>1034</v>
      </c>
      <c r="AV19" s="69">
        <v>977</v>
      </c>
      <c r="AW19" s="69">
        <v>906</v>
      </c>
    </row>
    <row r="20" spans="1:49" ht="12.75">
      <c r="A20" s="40" t="s">
        <v>47</v>
      </c>
      <c r="B20" s="57"/>
      <c r="C20" s="57"/>
      <c r="D20" s="57"/>
      <c r="E20" s="57"/>
      <c r="F20" s="43">
        <v>2393</v>
      </c>
      <c r="G20" s="1"/>
      <c r="H20" s="1"/>
      <c r="I20" s="1"/>
      <c r="J20" s="1"/>
      <c r="K20" s="43">
        <v>2701</v>
      </c>
      <c r="L20" s="1"/>
      <c r="M20" s="1"/>
      <c r="N20" s="1"/>
      <c r="O20" s="1"/>
      <c r="P20" s="56">
        <v>4554</v>
      </c>
      <c r="Q20" s="69">
        <v>1221</v>
      </c>
      <c r="R20" s="69">
        <v>1354</v>
      </c>
      <c r="S20" s="69">
        <v>1381</v>
      </c>
      <c r="T20" s="69">
        <v>1361</v>
      </c>
      <c r="U20" s="56">
        <v>5317</v>
      </c>
      <c r="V20" s="69">
        <v>1406</v>
      </c>
      <c r="W20" s="69">
        <v>1291</v>
      </c>
      <c r="X20" s="69">
        <v>1446</v>
      </c>
      <c r="Y20" s="69">
        <v>1463</v>
      </c>
      <c r="Z20" s="56">
        <v>5606</v>
      </c>
      <c r="AA20" s="69">
        <v>1457</v>
      </c>
      <c r="AB20" s="69">
        <v>1495</v>
      </c>
      <c r="AC20" s="69">
        <v>1570</v>
      </c>
      <c r="AD20" s="69">
        <v>1398</v>
      </c>
      <c r="AE20" s="56">
        <v>5920</v>
      </c>
      <c r="AF20" s="69">
        <v>1499</v>
      </c>
      <c r="AG20" s="69">
        <v>1445</v>
      </c>
      <c r="AH20" s="69">
        <v>1700</v>
      </c>
      <c r="AI20" s="69">
        <v>1785</v>
      </c>
      <c r="AJ20" s="56">
        <f t="shared" si="2"/>
        <v>6429</v>
      </c>
      <c r="AK20" s="69">
        <v>1989</v>
      </c>
      <c r="AL20" s="1"/>
      <c r="AM20" s="1"/>
      <c r="AN20" s="1"/>
      <c r="AO20" s="1"/>
      <c r="AP20" s="1"/>
      <c r="AQ20" s="1"/>
      <c r="AR20" s="1"/>
      <c r="AS20" s="1"/>
      <c r="AT20" s="1"/>
      <c r="AU20" s="1"/>
      <c r="AV20" s="1"/>
      <c r="AW20" s="1"/>
    </row>
    <row r="21" spans="1:49" ht="12.75">
      <c r="A21" s="40" t="s">
        <v>48</v>
      </c>
      <c r="B21" s="57"/>
      <c r="C21" s="57"/>
      <c r="D21" s="57"/>
      <c r="E21" s="57"/>
      <c r="F21" s="56">
        <v>840</v>
      </c>
      <c r="G21" s="1"/>
      <c r="H21" s="1"/>
      <c r="I21" s="1"/>
      <c r="J21" s="1"/>
      <c r="K21" s="56">
        <v>792</v>
      </c>
      <c r="L21" s="1"/>
      <c r="M21" s="1"/>
      <c r="N21" s="1"/>
      <c r="O21" s="1"/>
      <c r="P21" s="56">
        <v>1338</v>
      </c>
      <c r="Q21" s="69">
        <v>370</v>
      </c>
      <c r="R21" s="69">
        <v>364</v>
      </c>
      <c r="S21" s="69">
        <v>334</v>
      </c>
      <c r="T21" s="69">
        <v>378</v>
      </c>
      <c r="U21" s="56">
        <v>1446</v>
      </c>
      <c r="V21" s="69">
        <v>451</v>
      </c>
      <c r="W21" s="69">
        <v>407</v>
      </c>
      <c r="X21" s="69">
        <v>418</v>
      </c>
      <c r="Y21" s="69">
        <v>455</v>
      </c>
      <c r="Z21" s="56">
        <v>1732</v>
      </c>
      <c r="AA21" s="69">
        <v>530</v>
      </c>
      <c r="AB21" s="69">
        <v>426</v>
      </c>
      <c r="AC21" s="69">
        <v>423</v>
      </c>
      <c r="AD21" s="69">
        <v>460</v>
      </c>
      <c r="AE21" s="56">
        <v>1838</v>
      </c>
      <c r="AF21" s="69">
        <v>428</v>
      </c>
      <c r="AG21" s="69">
        <v>459</v>
      </c>
      <c r="AH21" s="69">
        <v>456</v>
      </c>
      <c r="AI21" s="69">
        <v>455</v>
      </c>
      <c r="AJ21" s="56">
        <f t="shared" si="2"/>
        <v>1798</v>
      </c>
      <c r="AK21" s="69">
        <v>469</v>
      </c>
      <c r="AL21" s="1"/>
      <c r="AM21" s="1"/>
      <c r="AN21" s="1"/>
      <c r="AO21" s="1"/>
      <c r="AP21" s="1"/>
      <c r="AQ21" s="1"/>
      <c r="AR21" s="1"/>
      <c r="AS21" s="1"/>
      <c r="AT21" s="1"/>
      <c r="AU21" s="1"/>
      <c r="AV21" s="1"/>
      <c r="AW21" s="1"/>
    </row>
    <row r="22" spans="1:49" ht="12.75">
      <c r="A22" s="40" t="s">
        <v>49</v>
      </c>
      <c r="B22" s="57"/>
      <c r="C22" s="57"/>
      <c r="D22" s="57"/>
      <c r="E22" s="57"/>
      <c r="F22" s="56">
        <v>2496</v>
      </c>
      <c r="G22" s="1"/>
      <c r="H22" s="1"/>
      <c r="I22" s="1"/>
      <c r="J22" s="1"/>
      <c r="K22" s="56">
        <v>1769</v>
      </c>
      <c r="L22" s="1"/>
      <c r="M22" s="1"/>
      <c r="N22" s="1"/>
      <c r="O22" s="1"/>
      <c r="P22" s="56">
        <v>2417</v>
      </c>
      <c r="Q22" s="69">
        <v>780</v>
      </c>
      <c r="R22" s="69">
        <v>715</v>
      </c>
      <c r="S22" s="69">
        <v>673</v>
      </c>
      <c r="T22" s="69">
        <v>674</v>
      </c>
      <c r="U22" s="56">
        <v>2842</v>
      </c>
      <c r="V22" s="69">
        <v>781</v>
      </c>
      <c r="W22" s="69">
        <v>675</v>
      </c>
      <c r="X22" s="69">
        <v>875</v>
      </c>
      <c r="Y22" s="69">
        <v>785</v>
      </c>
      <c r="Z22" s="56">
        <v>3116</v>
      </c>
      <c r="AA22" s="69">
        <v>783</v>
      </c>
      <c r="AB22" s="69">
        <v>535</v>
      </c>
      <c r="AC22" s="69">
        <v>831</v>
      </c>
      <c r="AD22" s="69">
        <v>750</v>
      </c>
      <c r="AE22" s="56">
        <v>2900</v>
      </c>
      <c r="AF22" s="69">
        <v>697</v>
      </c>
      <c r="AG22" s="69">
        <v>779</v>
      </c>
      <c r="AH22" s="69">
        <v>818</v>
      </c>
      <c r="AI22" s="69">
        <v>914</v>
      </c>
      <c r="AJ22" s="56">
        <f t="shared" si="2"/>
        <v>3208</v>
      </c>
      <c r="AK22" s="69">
        <v>1002</v>
      </c>
      <c r="AL22" s="1"/>
      <c r="AM22" s="1"/>
      <c r="AN22" s="1"/>
      <c r="AO22" s="1"/>
      <c r="AP22" s="1"/>
      <c r="AQ22" s="1"/>
      <c r="AR22" s="1"/>
      <c r="AS22" s="1"/>
      <c r="AT22" s="1"/>
      <c r="AU22" s="1"/>
      <c r="AV22" s="1"/>
      <c r="AW22" s="1"/>
    </row>
    <row r="23" spans="1:49" ht="12.75">
      <c r="A23" s="39" t="s">
        <v>50</v>
      </c>
      <c r="B23" s="57"/>
      <c r="C23" s="57"/>
      <c r="D23" s="57"/>
      <c r="E23" s="57"/>
      <c r="F23" s="43">
        <v>7296</v>
      </c>
      <c r="G23" s="1"/>
      <c r="H23" s="1"/>
      <c r="I23" s="1"/>
      <c r="J23" s="1"/>
      <c r="K23" s="43">
        <v>6778</v>
      </c>
      <c r="L23" s="1"/>
      <c r="M23" s="1"/>
      <c r="N23" s="1"/>
      <c r="O23" s="1"/>
      <c r="P23" s="43">
        <v>10988</v>
      </c>
      <c r="Q23" s="62">
        <v>3150</v>
      </c>
      <c r="R23" s="62">
        <v>3150</v>
      </c>
      <c r="S23" s="62">
        <v>3192</v>
      </c>
      <c r="T23" s="62">
        <v>3219</v>
      </c>
      <c r="U23" s="43">
        <v>12711</v>
      </c>
      <c r="V23" s="62">
        <v>3398</v>
      </c>
      <c r="W23" s="62">
        <v>3053</v>
      </c>
      <c r="X23" s="62">
        <v>3471</v>
      </c>
      <c r="Y23" s="62">
        <v>3418</v>
      </c>
      <c r="Z23" s="43">
        <v>13342</v>
      </c>
      <c r="AA23" s="62">
        <v>3463</v>
      </c>
      <c r="AB23" s="62">
        <v>3164</v>
      </c>
      <c r="AC23" s="62">
        <v>3545</v>
      </c>
      <c r="AD23" s="62">
        <v>3226</v>
      </c>
      <c r="AE23" s="43">
        <v>13398</v>
      </c>
      <c r="AF23" s="62">
        <f>SUM(AF13:AF22)</f>
        <v>3343</v>
      </c>
      <c r="AG23" s="62">
        <f>SUM(AG13:AG22)</f>
        <v>3386</v>
      </c>
      <c r="AH23" s="62">
        <f>SUM(AH13:AH22)</f>
        <v>3761</v>
      </c>
      <c r="AI23" s="62">
        <f>SUM(AI13:AI22)</f>
        <v>4004</v>
      </c>
      <c r="AJ23" s="43">
        <f t="shared" si="2"/>
        <v>14494</v>
      </c>
      <c r="AK23" s="62">
        <v>4268</v>
      </c>
      <c r="AL23" s="62">
        <v>3838</v>
      </c>
      <c r="AM23" s="62">
        <v>4135</v>
      </c>
      <c r="AN23" s="62">
        <v>4190</v>
      </c>
      <c r="AO23" s="43">
        <v>16431</v>
      </c>
      <c r="AP23" s="69">
        <v>3893</v>
      </c>
      <c r="AQ23" s="62">
        <v>3860</v>
      </c>
      <c r="AR23" s="62">
        <f>SUM(AR13:AR22)</f>
        <v>5313</v>
      </c>
      <c r="AS23" s="62">
        <v>4945</v>
      </c>
      <c r="AT23" s="43">
        <v>18011</v>
      </c>
      <c r="AU23" s="62">
        <f>SUM(AU13:AU22)</f>
        <v>4893</v>
      </c>
      <c r="AV23" s="62">
        <f>SUM(AV13:AV22)</f>
        <v>4771</v>
      </c>
      <c r="AW23" s="62">
        <f>SUM(AW13:AW22)</f>
        <v>5563</v>
      </c>
    </row>
    <row r="24" spans="1:49" ht="12.75">
      <c r="A24" s="40" t="s">
        <v>429</v>
      </c>
      <c r="B24" s="57"/>
      <c r="C24" s="57"/>
      <c r="D24" s="57"/>
      <c r="E24" s="57"/>
      <c r="F24" s="56">
        <v>136</v>
      </c>
      <c r="G24" s="1"/>
      <c r="H24" s="1"/>
      <c r="I24" s="1"/>
      <c r="J24" s="1"/>
      <c r="K24" s="56">
        <v>108</v>
      </c>
      <c r="L24" s="1"/>
      <c r="M24" s="1"/>
      <c r="N24" s="1"/>
      <c r="O24" s="1"/>
      <c r="P24" s="56"/>
      <c r="Q24" s="69"/>
      <c r="R24" s="69"/>
      <c r="S24" s="69"/>
      <c r="T24" s="69"/>
      <c r="U24" s="56"/>
      <c r="V24" s="69">
        <v>37</v>
      </c>
      <c r="W24" s="69">
        <v>43</v>
      </c>
      <c r="X24" s="69">
        <v>29</v>
      </c>
      <c r="Y24" s="69">
        <v>38</v>
      </c>
      <c r="Z24" s="56">
        <v>146</v>
      </c>
      <c r="AA24" s="69">
        <v>40</v>
      </c>
      <c r="AB24" s="69">
        <v>38</v>
      </c>
      <c r="AC24" s="69">
        <v>31</v>
      </c>
      <c r="AD24" s="69">
        <v>48</v>
      </c>
      <c r="AE24" s="56">
        <v>157</v>
      </c>
      <c r="AF24" s="69">
        <v>32</v>
      </c>
      <c r="AG24" s="69">
        <v>42</v>
      </c>
      <c r="AH24" s="69">
        <v>35</v>
      </c>
      <c r="AI24" s="69">
        <v>35</v>
      </c>
      <c r="AJ24" s="56">
        <f t="shared" si="2"/>
        <v>144</v>
      </c>
      <c r="AK24" s="69">
        <v>37</v>
      </c>
      <c r="AL24" s="69">
        <v>30</v>
      </c>
      <c r="AM24" s="69">
        <v>39</v>
      </c>
      <c r="AN24" s="69">
        <v>32</v>
      </c>
      <c r="AO24" s="56">
        <v>138</v>
      </c>
      <c r="AP24" s="69">
        <v>25</v>
      </c>
      <c r="AQ24" s="69">
        <v>11</v>
      </c>
      <c r="AR24" s="69">
        <v>65</v>
      </c>
      <c r="AS24" s="69">
        <v>43</v>
      </c>
      <c r="AT24" s="56">
        <v>144</v>
      </c>
      <c r="AU24" s="69">
        <v>33</v>
      </c>
      <c r="AV24" s="69">
        <v>34</v>
      </c>
      <c r="AW24" s="69">
        <v>51</v>
      </c>
    </row>
    <row r="25" spans="1:49" ht="12.75">
      <c r="A25" s="40" t="s">
        <v>430</v>
      </c>
      <c r="B25" s="57"/>
      <c r="C25" s="57"/>
      <c r="D25" s="57"/>
      <c r="E25" s="57"/>
      <c r="F25" s="56">
        <v>442</v>
      </c>
      <c r="G25" s="1"/>
      <c r="H25" s="1"/>
      <c r="I25" s="1"/>
      <c r="J25" s="1"/>
      <c r="K25" s="56">
        <v>530</v>
      </c>
      <c r="L25" s="1"/>
      <c r="M25" s="1"/>
      <c r="N25" s="1"/>
      <c r="O25" s="1"/>
      <c r="P25" s="56">
        <v>1219</v>
      </c>
      <c r="Q25" s="69">
        <v>374.0000000000009</v>
      </c>
      <c r="R25" s="69">
        <v>332</v>
      </c>
      <c r="S25" s="69">
        <v>367</v>
      </c>
      <c r="T25" s="69">
        <v>414</v>
      </c>
      <c r="U25" s="56">
        <v>1487</v>
      </c>
      <c r="V25" s="69">
        <v>415</v>
      </c>
      <c r="W25" s="69">
        <v>344</v>
      </c>
      <c r="X25" s="69">
        <v>387</v>
      </c>
      <c r="Y25" s="69">
        <v>420</v>
      </c>
      <c r="Z25" s="56">
        <v>1566</v>
      </c>
      <c r="AA25" s="69">
        <v>437</v>
      </c>
      <c r="AB25" s="69">
        <v>373</v>
      </c>
      <c r="AC25" s="69">
        <v>369</v>
      </c>
      <c r="AD25" s="69">
        <v>376</v>
      </c>
      <c r="AE25" s="56">
        <v>1555</v>
      </c>
      <c r="AF25" s="69">
        <v>428</v>
      </c>
      <c r="AG25" s="69">
        <v>364</v>
      </c>
      <c r="AH25" s="69">
        <v>410</v>
      </c>
      <c r="AI25" s="69">
        <v>463</v>
      </c>
      <c r="AJ25" s="56">
        <f t="shared" si="2"/>
        <v>1665</v>
      </c>
      <c r="AK25" s="69">
        <v>471</v>
      </c>
      <c r="AL25" s="69">
        <v>388</v>
      </c>
      <c r="AM25" s="69">
        <v>357</v>
      </c>
      <c r="AN25" s="69">
        <v>356</v>
      </c>
      <c r="AO25" s="56">
        <v>1572</v>
      </c>
      <c r="AP25" s="69">
        <v>324</v>
      </c>
      <c r="AQ25" s="69">
        <v>313</v>
      </c>
      <c r="AR25" s="69">
        <v>446</v>
      </c>
      <c r="AS25" s="69">
        <v>462</v>
      </c>
      <c r="AT25" s="56">
        <v>1545</v>
      </c>
      <c r="AU25" s="69">
        <v>451</v>
      </c>
      <c r="AV25" s="69">
        <v>358</v>
      </c>
      <c r="AW25" s="69">
        <v>492</v>
      </c>
    </row>
    <row r="26" spans="1:49" ht="12.75" customHeight="1">
      <c r="A26" s="39" t="s">
        <v>51</v>
      </c>
      <c r="B26" s="57"/>
      <c r="C26" s="57"/>
      <c r="D26" s="57"/>
      <c r="E26" s="57"/>
      <c r="F26" s="43">
        <v>7874</v>
      </c>
      <c r="G26" s="1"/>
      <c r="H26" s="1"/>
      <c r="I26" s="1"/>
      <c r="J26" s="1"/>
      <c r="K26" s="43">
        <v>7416</v>
      </c>
      <c r="L26" s="1"/>
      <c r="M26" s="1"/>
      <c r="N26" s="1"/>
      <c r="O26" s="1"/>
      <c r="P26" s="43">
        <v>12207</v>
      </c>
      <c r="Q26" s="62">
        <v>3524</v>
      </c>
      <c r="R26" s="62">
        <v>3482</v>
      </c>
      <c r="S26" s="62">
        <v>3559</v>
      </c>
      <c r="T26" s="62">
        <v>3633</v>
      </c>
      <c r="U26" s="43">
        <v>14198</v>
      </c>
      <c r="V26" s="62">
        <v>3850</v>
      </c>
      <c r="W26" s="62">
        <v>3440</v>
      </c>
      <c r="X26" s="62">
        <v>3887</v>
      </c>
      <c r="Y26" s="62">
        <v>3876</v>
      </c>
      <c r="Z26" s="43">
        <v>15054</v>
      </c>
      <c r="AA26" s="62">
        <v>3940</v>
      </c>
      <c r="AB26" s="62">
        <v>3575</v>
      </c>
      <c r="AC26" s="62">
        <v>3945</v>
      </c>
      <c r="AD26" s="62">
        <v>3650</v>
      </c>
      <c r="AE26" s="43">
        <v>15110</v>
      </c>
      <c r="AF26" s="62">
        <f>+AF23+AF24+AF25</f>
        <v>3803</v>
      </c>
      <c r="AG26" s="62">
        <f>+AG23+AG24+AG25</f>
        <v>3792</v>
      </c>
      <c r="AH26" s="62">
        <f>+AH23+AH24+AH25</f>
        <v>4206</v>
      </c>
      <c r="AI26" s="62">
        <f>+AI23+AI24+AI25</f>
        <v>4502</v>
      </c>
      <c r="AJ26" s="43">
        <f>+AJ23+AJ24+AJ25</f>
        <v>16303</v>
      </c>
      <c r="AK26" s="62">
        <v>4776</v>
      </c>
      <c r="AL26" s="62">
        <v>4256</v>
      </c>
      <c r="AM26" s="62">
        <v>4531</v>
      </c>
      <c r="AN26" s="62">
        <v>4578</v>
      </c>
      <c r="AO26" s="43">
        <v>18141</v>
      </c>
      <c r="AP26" s="62">
        <v>4242</v>
      </c>
      <c r="AQ26" s="62">
        <v>4184</v>
      </c>
      <c r="AR26" s="62">
        <f>SUM(AR23:AR25)</f>
        <v>5824</v>
      </c>
      <c r="AS26" s="62">
        <v>5450</v>
      </c>
      <c r="AT26" s="43">
        <v>19700</v>
      </c>
      <c r="AU26" s="62">
        <f>SUM(AU23:AU25)</f>
        <v>5377</v>
      </c>
      <c r="AV26" s="62">
        <f>SUM(AV23:AV25)</f>
        <v>5163</v>
      </c>
      <c r="AW26" s="62">
        <f>SUM(AW23:AW25)</f>
        <v>6106</v>
      </c>
    </row>
    <row r="27" ht="25.5">
      <c r="A27" s="26" t="s">
        <v>428</v>
      </c>
    </row>
    <row r="28" ht="12.75">
      <c r="A28" s="26"/>
    </row>
    <row r="29" ht="12.75"/>
    <row r="30" spans="1:49" ht="12.75">
      <c r="A30" s="54" t="s">
        <v>435</v>
      </c>
      <c r="B30" s="7" t="s">
        <v>0</v>
      </c>
      <c r="C30" s="7" t="s">
        <v>1</v>
      </c>
      <c r="D30" s="7" t="s">
        <v>2</v>
      </c>
      <c r="E30" s="7" t="s">
        <v>3</v>
      </c>
      <c r="F30" s="7" t="s">
        <v>4</v>
      </c>
      <c r="G30" s="7" t="s">
        <v>10</v>
      </c>
      <c r="H30" s="7" t="s">
        <v>11</v>
      </c>
      <c r="I30" s="7" t="s">
        <v>12</v>
      </c>
      <c r="J30" s="7" t="s">
        <v>13</v>
      </c>
      <c r="K30" s="7" t="s">
        <v>14</v>
      </c>
      <c r="L30" s="7" t="s">
        <v>15</v>
      </c>
      <c r="M30" s="7" t="s">
        <v>16</v>
      </c>
      <c r="N30" s="7" t="s">
        <v>17</v>
      </c>
      <c r="O30" s="7" t="s">
        <v>18</v>
      </c>
      <c r="P30" s="7" t="s">
        <v>19</v>
      </c>
      <c r="Q30" s="7" t="s">
        <v>20</v>
      </c>
      <c r="R30" s="7" t="s">
        <v>21</v>
      </c>
      <c r="S30" s="7" t="s">
        <v>22</v>
      </c>
      <c r="T30" s="7" t="s">
        <v>23</v>
      </c>
      <c r="U30" s="7" t="s">
        <v>24</v>
      </c>
      <c r="V30" s="7" t="s">
        <v>25</v>
      </c>
      <c r="W30" s="7" t="s">
        <v>26</v>
      </c>
      <c r="X30" s="7" t="s">
        <v>27</v>
      </c>
      <c r="Y30" s="7" t="s">
        <v>28</v>
      </c>
      <c r="Z30" s="7" t="s">
        <v>29</v>
      </c>
      <c r="AA30" s="7" t="s">
        <v>30</v>
      </c>
      <c r="AB30" s="7" t="s">
        <v>31</v>
      </c>
      <c r="AC30" s="7" t="s">
        <v>32</v>
      </c>
      <c r="AD30" s="7" t="s">
        <v>275</v>
      </c>
      <c r="AE30" s="7" t="s">
        <v>276</v>
      </c>
      <c r="AF30" s="7" t="s">
        <v>278</v>
      </c>
      <c r="AG30" s="7" t="s">
        <v>280</v>
      </c>
      <c r="AH30" s="7" t="s">
        <v>287</v>
      </c>
      <c r="AI30" s="6" t="s">
        <v>289</v>
      </c>
      <c r="AJ30" s="6" t="s">
        <v>290</v>
      </c>
      <c r="AK30" s="7" t="s">
        <v>299</v>
      </c>
      <c r="AL30" s="7" t="s">
        <v>300</v>
      </c>
      <c r="AM30" s="7" t="s">
        <v>301</v>
      </c>
      <c r="AN30" s="6" t="s">
        <v>302</v>
      </c>
      <c r="AO30" s="6" t="s">
        <v>303</v>
      </c>
      <c r="AP30" s="7" t="s">
        <v>341</v>
      </c>
      <c r="AQ30" s="7" t="s">
        <v>342</v>
      </c>
      <c r="AR30" s="7" t="s">
        <v>343</v>
      </c>
      <c r="AS30" s="6" t="s">
        <v>344</v>
      </c>
      <c r="AT30" s="6" t="s">
        <v>345</v>
      </c>
      <c r="AU30" s="7" t="s">
        <v>491</v>
      </c>
      <c r="AV30" s="7" t="s">
        <v>494</v>
      </c>
      <c r="AW30" s="7" t="s">
        <v>496</v>
      </c>
    </row>
    <row r="31" spans="1:49" ht="12.75">
      <c r="A31" s="32"/>
      <c r="B31" s="52"/>
      <c r="C31" s="52"/>
      <c r="D31" s="52"/>
      <c r="E31" s="52"/>
      <c r="F31" s="52"/>
      <c r="G31" s="52"/>
      <c r="H31" s="52"/>
      <c r="I31" s="52"/>
      <c r="J31" s="52"/>
      <c r="K31" s="52"/>
      <c r="L31" s="52"/>
      <c r="M31" s="52"/>
      <c r="N31" s="52"/>
      <c r="O31" s="52"/>
      <c r="P31" s="52"/>
      <c r="Q31" s="52"/>
      <c r="R31" s="52"/>
      <c r="S31" s="52"/>
      <c r="T31" s="52"/>
      <c r="U31" s="52"/>
      <c r="V31" s="52"/>
      <c r="W31" s="52"/>
      <c r="X31" s="52"/>
      <c r="Y31" s="52"/>
      <c r="Z31" s="52"/>
      <c r="AA31" s="52"/>
      <c r="AB31" s="52"/>
      <c r="AC31" s="52"/>
      <c r="AD31" s="52"/>
      <c r="AE31" s="52"/>
      <c r="AF31" s="52"/>
      <c r="AG31" s="52"/>
      <c r="AH31" s="52"/>
      <c r="AI31" s="53"/>
      <c r="AJ31" s="53"/>
      <c r="AK31" s="52"/>
      <c r="AL31" s="52"/>
      <c r="AM31" s="52"/>
      <c r="AN31" s="53"/>
      <c r="AO31" s="53"/>
      <c r="AP31" s="52"/>
      <c r="AQ31" s="52"/>
      <c r="AR31" s="52"/>
      <c r="AS31" s="53"/>
      <c r="AT31" s="53"/>
      <c r="AU31" s="52"/>
      <c r="AV31" s="52"/>
      <c r="AW31" s="52"/>
    </row>
    <row r="32" spans="1:49" ht="12.75">
      <c r="A32" s="40" t="s">
        <v>53</v>
      </c>
      <c r="B32" s="69">
        <v>1068</v>
      </c>
      <c r="C32" s="69">
        <v>1099</v>
      </c>
      <c r="D32" s="69">
        <v>1205</v>
      </c>
      <c r="E32" s="69">
        <v>1314</v>
      </c>
      <c r="F32" s="56">
        <v>4686</v>
      </c>
      <c r="G32" s="69">
        <v>900</v>
      </c>
      <c r="H32" s="69">
        <v>1018</v>
      </c>
      <c r="I32" s="69">
        <v>1189</v>
      </c>
      <c r="J32" s="69">
        <v>1162</v>
      </c>
      <c r="K32" s="56">
        <v>4269</v>
      </c>
      <c r="L32" s="69">
        <v>881</v>
      </c>
      <c r="M32" s="69">
        <v>1047</v>
      </c>
      <c r="N32" s="69">
        <v>1132</v>
      </c>
      <c r="O32" s="69">
        <v>1203</v>
      </c>
      <c r="P32" s="56">
        <v>4263</v>
      </c>
      <c r="Q32" s="69">
        <v>826</v>
      </c>
      <c r="R32" s="69">
        <v>989</v>
      </c>
      <c r="S32" s="69">
        <v>1108</v>
      </c>
      <c r="T32" s="69">
        <v>1159</v>
      </c>
      <c r="U32" s="56">
        <v>4082</v>
      </c>
      <c r="V32" s="69">
        <v>808</v>
      </c>
      <c r="W32" s="69">
        <v>1038</v>
      </c>
      <c r="X32" s="69">
        <v>1189</v>
      </c>
      <c r="Y32" s="69">
        <v>1221</v>
      </c>
      <c r="Z32" s="56">
        <v>4256</v>
      </c>
      <c r="AA32" s="69">
        <v>964</v>
      </c>
      <c r="AB32" s="69">
        <v>1206</v>
      </c>
      <c r="AC32" s="69">
        <v>1321</v>
      </c>
      <c r="AD32" s="69">
        <v>1313</v>
      </c>
      <c r="AE32" s="56">
        <v>4804</v>
      </c>
      <c r="AF32" s="69">
        <v>1017</v>
      </c>
      <c r="AG32" s="69">
        <v>1193</v>
      </c>
      <c r="AH32" s="69">
        <v>1377</v>
      </c>
      <c r="AI32" s="69">
        <f>1290-20</f>
        <v>1270</v>
      </c>
      <c r="AJ32" s="56">
        <f>SUM(AF32:AI32)</f>
        <v>4857</v>
      </c>
      <c r="AK32" s="69">
        <v>1055</v>
      </c>
      <c r="AL32" s="69">
        <v>1209</v>
      </c>
      <c r="AM32" s="69">
        <v>1324</v>
      </c>
      <c r="AN32" s="69">
        <v>1320</v>
      </c>
      <c r="AO32" s="56">
        <v>4908</v>
      </c>
      <c r="AP32" s="69">
        <v>1068</v>
      </c>
      <c r="AQ32" s="69">
        <v>1267</v>
      </c>
      <c r="AR32" s="69">
        <v>1299</v>
      </c>
      <c r="AS32" s="69">
        <v>1265</v>
      </c>
      <c r="AT32" s="56">
        <v>4899</v>
      </c>
      <c r="AU32" s="69">
        <v>866</v>
      </c>
      <c r="AV32" s="69">
        <v>1161</v>
      </c>
      <c r="AW32" s="69">
        <v>1212</v>
      </c>
    </row>
    <row r="33" spans="1:49" ht="12.75">
      <c r="A33" s="40" t="s">
        <v>54</v>
      </c>
      <c r="B33" s="69"/>
      <c r="C33" s="69"/>
      <c r="D33" s="69"/>
      <c r="E33" s="69"/>
      <c r="F33" s="56"/>
      <c r="G33" s="69">
        <v>60</v>
      </c>
      <c r="H33" s="69">
        <v>73</v>
      </c>
      <c r="I33" s="69">
        <v>76</v>
      </c>
      <c r="J33" s="69">
        <v>50</v>
      </c>
      <c r="K33" s="56">
        <v>259</v>
      </c>
      <c r="L33" s="69">
        <v>32</v>
      </c>
      <c r="M33" s="69">
        <v>351</v>
      </c>
      <c r="N33" s="69">
        <v>407</v>
      </c>
      <c r="O33" s="69">
        <v>402</v>
      </c>
      <c r="P33" s="56">
        <v>1192</v>
      </c>
      <c r="Q33" s="69">
        <v>288</v>
      </c>
      <c r="R33" s="69">
        <v>377</v>
      </c>
      <c r="S33" s="69">
        <v>389</v>
      </c>
      <c r="T33" s="69">
        <v>357</v>
      </c>
      <c r="U33" s="56">
        <v>1411</v>
      </c>
      <c r="V33" s="69">
        <v>269</v>
      </c>
      <c r="W33" s="69">
        <v>351</v>
      </c>
      <c r="X33" s="69">
        <v>392</v>
      </c>
      <c r="Y33" s="69">
        <v>373</v>
      </c>
      <c r="Z33" s="56">
        <v>1385</v>
      </c>
      <c r="AA33" s="69">
        <v>284</v>
      </c>
      <c r="AB33" s="69">
        <v>385</v>
      </c>
      <c r="AC33" s="69">
        <v>419</v>
      </c>
      <c r="AD33" s="69">
        <v>384</v>
      </c>
      <c r="AE33" s="56">
        <v>1471</v>
      </c>
      <c r="AF33" s="69">
        <v>301</v>
      </c>
      <c r="AG33" s="69">
        <v>391</v>
      </c>
      <c r="AH33" s="69">
        <v>432</v>
      </c>
      <c r="AI33" s="69">
        <v>408</v>
      </c>
      <c r="AJ33" s="56">
        <f>SUM(AF33:AI33)</f>
        <v>1532</v>
      </c>
      <c r="AK33" s="69">
        <v>326</v>
      </c>
      <c r="AL33" s="69">
        <v>416</v>
      </c>
      <c r="AM33" s="69">
        <v>470</v>
      </c>
      <c r="AN33" s="69">
        <v>423</v>
      </c>
      <c r="AO33" s="56">
        <v>1635</v>
      </c>
      <c r="AP33" s="69">
        <v>268</v>
      </c>
      <c r="AQ33" s="69">
        <v>356</v>
      </c>
      <c r="AR33" s="69">
        <v>437</v>
      </c>
      <c r="AS33" s="69">
        <v>374</v>
      </c>
      <c r="AT33" s="56">
        <v>1435</v>
      </c>
      <c r="AU33" s="69">
        <v>331</v>
      </c>
      <c r="AV33" s="69">
        <v>361</v>
      </c>
      <c r="AW33" s="69">
        <v>436</v>
      </c>
    </row>
    <row r="34" spans="1:49" ht="12.75">
      <c r="A34" s="40" t="s">
        <v>446</v>
      </c>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69">
        <v>878</v>
      </c>
      <c r="AS34" s="69">
        <v>675</v>
      </c>
      <c r="AT34" s="56">
        <v>1553</v>
      </c>
      <c r="AU34" s="69">
        <v>496</v>
      </c>
      <c r="AV34" s="69">
        <v>536</v>
      </c>
      <c r="AW34" s="69">
        <v>689</v>
      </c>
    </row>
    <row r="35" spans="1:49" ht="12.75">
      <c r="A35" s="40" t="s">
        <v>55</v>
      </c>
      <c r="B35" s="69">
        <v>571</v>
      </c>
      <c r="C35" s="69">
        <v>553</v>
      </c>
      <c r="D35" s="69">
        <v>633</v>
      </c>
      <c r="E35" s="69">
        <v>595</v>
      </c>
      <c r="F35" s="56">
        <v>2352</v>
      </c>
      <c r="G35" s="69">
        <v>574</v>
      </c>
      <c r="H35" s="69">
        <v>607</v>
      </c>
      <c r="I35" s="69">
        <v>662</v>
      </c>
      <c r="J35" s="69">
        <v>569</v>
      </c>
      <c r="K35" s="56">
        <v>2412</v>
      </c>
      <c r="L35" s="69">
        <v>528</v>
      </c>
      <c r="M35" s="69">
        <v>1344</v>
      </c>
      <c r="N35" s="69">
        <v>1485</v>
      </c>
      <c r="O35" s="69">
        <v>1424</v>
      </c>
      <c r="P35" s="56">
        <v>4781</v>
      </c>
      <c r="Q35" s="69">
        <v>1236</v>
      </c>
      <c r="R35" s="69">
        <v>1494</v>
      </c>
      <c r="S35" s="69">
        <v>1658</v>
      </c>
      <c r="T35" s="69">
        <v>1612</v>
      </c>
      <c r="U35" s="56">
        <v>6000</v>
      </c>
      <c r="V35" s="69">
        <v>1398</v>
      </c>
      <c r="W35" s="69">
        <v>1592</v>
      </c>
      <c r="X35" s="69">
        <v>1597</v>
      </c>
      <c r="Y35" s="69">
        <v>1526</v>
      </c>
      <c r="Z35" s="56">
        <v>6113</v>
      </c>
      <c r="AA35" s="69">
        <v>1390</v>
      </c>
      <c r="AB35" s="69">
        <v>1546</v>
      </c>
      <c r="AC35" s="69">
        <v>1535</v>
      </c>
      <c r="AD35" s="69">
        <v>1343</v>
      </c>
      <c r="AE35" s="56">
        <v>5814</v>
      </c>
      <c r="AF35" s="69">
        <v>1436</v>
      </c>
      <c r="AG35" s="69">
        <v>1590</v>
      </c>
      <c r="AH35" s="69">
        <v>1710</v>
      </c>
      <c r="AI35" s="69">
        <f>1717+252</f>
        <v>1969</v>
      </c>
      <c r="AJ35" s="56">
        <f>SUM(AF35:AI35)</f>
        <v>6705</v>
      </c>
      <c r="AK35" s="69">
        <v>2086</v>
      </c>
      <c r="AL35" s="69">
        <v>2399</v>
      </c>
      <c r="AM35" s="69">
        <v>2253</v>
      </c>
      <c r="AN35" s="69">
        <v>2273</v>
      </c>
      <c r="AO35" s="56">
        <v>9011</v>
      </c>
      <c r="AP35" s="69">
        <v>2176</v>
      </c>
      <c r="AQ35" s="69">
        <v>2104</v>
      </c>
      <c r="AR35" s="69">
        <v>2560</v>
      </c>
      <c r="AS35" s="69">
        <v>2672</v>
      </c>
      <c r="AT35" s="56">
        <v>9512</v>
      </c>
      <c r="AU35" s="69">
        <v>2348</v>
      </c>
      <c r="AV35" s="69">
        <v>2610</v>
      </c>
      <c r="AW35" s="69">
        <v>3018</v>
      </c>
    </row>
    <row r="36" spans="1:49" ht="12.75">
      <c r="A36" s="39" t="s">
        <v>56</v>
      </c>
      <c r="B36" s="62">
        <v>1639</v>
      </c>
      <c r="C36" s="62">
        <v>1652</v>
      </c>
      <c r="D36" s="62">
        <v>1838</v>
      </c>
      <c r="E36" s="62">
        <v>1909</v>
      </c>
      <c r="F36" s="43">
        <v>7038</v>
      </c>
      <c r="G36" s="62">
        <v>1534</v>
      </c>
      <c r="H36" s="62">
        <v>1698</v>
      </c>
      <c r="I36" s="62">
        <v>1927</v>
      </c>
      <c r="J36" s="62">
        <v>1781</v>
      </c>
      <c r="K36" s="43">
        <v>6940</v>
      </c>
      <c r="L36" s="62">
        <v>1441</v>
      </c>
      <c r="M36" s="62">
        <v>2742</v>
      </c>
      <c r="N36" s="62">
        <v>3024</v>
      </c>
      <c r="O36" s="62">
        <v>3029</v>
      </c>
      <c r="P36" s="43">
        <v>10236</v>
      </c>
      <c r="Q36" s="62">
        <v>2350</v>
      </c>
      <c r="R36" s="62">
        <v>2860</v>
      </c>
      <c r="S36" s="62">
        <v>3155</v>
      </c>
      <c r="T36" s="62">
        <v>3128</v>
      </c>
      <c r="U36" s="43">
        <v>11493</v>
      </c>
      <c r="V36" s="62">
        <v>2475</v>
      </c>
      <c r="W36" s="62">
        <v>2981</v>
      </c>
      <c r="X36" s="62">
        <v>3178</v>
      </c>
      <c r="Y36" s="62">
        <v>3120</v>
      </c>
      <c r="Z36" s="43">
        <v>11754</v>
      </c>
      <c r="AA36" s="62">
        <v>2638</v>
      </c>
      <c r="AB36" s="62">
        <v>3137</v>
      </c>
      <c r="AC36" s="62">
        <v>3275</v>
      </c>
      <c r="AD36" s="62">
        <v>3040</v>
      </c>
      <c r="AE36" s="43">
        <v>12089</v>
      </c>
      <c r="AF36" s="62">
        <f>+AF32+AF33+AF35</f>
        <v>2754</v>
      </c>
      <c r="AG36" s="62">
        <f>+AG32+AG33+AG35</f>
        <v>3174</v>
      </c>
      <c r="AH36" s="62">
        <v>3519</v>
      </c>
      <c r="AI36" s="62">
        <f>SUM(AI32:AI35)</f>
        <v>3647</v>
      </c>
      <c r="AJ36" s="43">
        <f>SUM(AF36:AI36)</f>
        <v>13094</v>
      </c>
      <c r="AK36" s="62">
        <v>3468</v>
      </c>
      <c r="AL36" s="62">
        <v>4024</v>
      </c>
      <c r="AM36" s="62">
        <v>4047</v>
      </c>
      <c r="AN36" s="62">
        <v>4016</v>
      </c>
      <c r="AO36" s="43">
        <v>15554</v>
      </c>
      <c r="AP36" s="62">
        <v>3512</v>
      </c>
      <c r="AQ36" s="62">
        <v>3727</v>
      </c>
      <c r="AR36" s="62">
        <f>SUM(AR32:AR35)</f>
        <v>5174</v>
      </c>
      <c r="AS36" s="62">
        <v>4986</v>
      </c>
      <c r="AT36" s="43">
        <v>17399</v>
      </c>
      <c r="AU36" s="62">
        <f>SUM(AU32:AU35)</f>
        <v>4041</v>
      </c>
      <c r="AV36" s="62">
        <f>SUM(AV32:AV35)</f>
        <v>4668</v>
      </c>
      <c r="AW36" s="62">
        <f>SUM(AW32:AW35)</f>
        <v>5355</v>
      </c>
    </row>
    <row r="37" ht="12.75">
      <c r="A37" s="23" t="s">
        <v>376</v>
      </c>
    </row>
    <row r="38" ht="12.75">
      <c r="A38" s="33" t="s">
        <v>433</v>
      </c>
    </row>
    <row r="39" ht="12.75">
      <c r="A39" s="33" t="s">
        <v>434</v>
      </c>
    </row>
    <row r="40" ht="12.75"/>
    <row r="41" spans="1:49" ht="12.75">
      <c r="A41" s="58" t="s">
        <v>431</v>
      </c>
      <c r="B41" s="59" t="s">
        <v>0</v>
      </c>
      <c r="C41" s="59" t="s">
        <v>1</v>
      </c>
      <c r="D41" s="59" t="s">
        <v>2</v>
      </c>
      <c r="E41" s="59" t="s">
        <v>3</v>
      </c>
      <c r="F41" s="59" t="s">
        <v>4</v>
      </c>
      <c r="G41" s="59" t="s">
        <v>10</v>
      </c>
      <c r="H41" s="59" t="s">
        <v>11</v>
      </c>
      <c r="I41" s="59" t="s">
        <v>12</v>
      </c>
      <c r="J41" s="59" t="s">
        <v>13</v>
      </c>
      <c r="K41" s="59" t="s">
        <v>14</v>
      </c>
      <c r="L41" s="59" t="s">
        <v>15</v>
      </c>
      <c r="M41" s="59" t="s">
        <v>16</v>
      </c>
      <c r="N41" s="59" t="s">
        <v>17</v>
      </c>
      <c r="O41" s="59" t="s">
        <v>18</v>
      </c>
      <c r="P41" s="59" t="s">
        <v>19</v>
      </c>
      <c r="Q41" s="59" t="s">
        <v>20</v>
      </c>
      <c r="R41" s="59" t="s">
        <v>21</v>
      </c>
      <c r="S41" s="59" t="s">
        <v>22</v>
      </c>
      <c r="T41" s="59" t="s">
        <v>23</v>
      </c>
      <c r="U41" s="59" t="s">
        <v>24</v>
      </c>
      <c r="V41" s="59" t="s">
        <v>25</v>
      </c>
      <c r="W41" s="59" t="s">
        <v>26</v>
      </c>
      <c r="X41" s="59" t="s">
        <v>27</v>
      </c>
      <c r="Y41" s="59" t="s">
        <v>28</v>
      </c>
      <c r="Z41" s="59" t="s">
        <v>29</v>
      </c>
      <c r="AA41" s="59" t="s">
        <v>30</v>
      </c>
      <c r="AB41" s="59" t="s">
        <v>31</v>
      </c>
      <c r="AC41" s="59" t="s">
        <v>32</v>
      </c>
      <c r="AD41" s="59" t="s">
        <v>275</v>
      </c>
      <c r="AE41" s="59" t="s">
        <v>276</v>
      </c>
      <c r="AF41" s="59" t="s">
        <v>278</v>
      </c>
      <c r="AG41" s="59" t="s">
        <v>280</v>
      </c>
      <c r="AH41" s="59" t="s">
        <v>287</v>
      </c>
      <c r="AI41" s="6" t="s">
        <v>289</v>
      </c>
      <c r="AJ41" s="6" t="s">
        <v>290</v>
      </c>
      <c r="AK41" s="7" t="s">
        <v>299</v>
      </c>
      <c r="AL41" s="7" t="s">
        <v>300</v>
      </c>
      <c r="AM41" s="7" t="s">
        <v>301</v>
      </c>
      <c r="AN41" s="6" t="s">
        <v>302</v>
      </c>
      <c r="AO41" s="6" t="s">
        <v>303</v>
      </c>
      <c r="AP41" s="7" t="s">
        <v>341</v>
      </c>
      <c r="AQ41" s="7" t="s">
        <v>342</v>
      </c>
      <c r="AR41" s="7" t="s">
        <v>343</v>
      </c>
      <c r="AS41" s="6" t="s">
        <v>344</v>
      </c>
      <c r="AT41" s="6" t="s">
        <v>345</v>
      </c>
      <c r="AU41" s="7" t="s">
        <v>491</v>
      </c>
      <c r="AV41" s="7" t="s">
        <v>494</v>
      </c>
      <c r="AW41" s="7" t="s">
        <v>496</v>
      </c>
    </row>
    <row r="42" spans="1:49" ht="12.75">
      <c r="A42" s="3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18"/>
      <c r="AJ42" s="18"/>
      <c r="AK42" s="19"/>
      <c r="AL42" s="19"/>
      <c r="AM42" s="19"/>
      <c r="AN42" s="18"/>
      <c r="AO42" s="18"/>
      <c r="AP42" s="19"/>
      <c r="AQ42" s="19"/>
      <c r="AR42" s="19"/>
      <c r="AS42" s="18"/>
      <c r="AT42" s="18"/>
      <c r="AU42" s="19"/>
      <c r="AV42" s="19"/>
      <c r="AW42" s="19"/>
    </row>
    <row r="43" spans="1:49" ht="12.75">
      <c r="A43" s="40" t="s">
        <v>46</v>
      </c>
      <c r="B43" s="69">
        <v>388.1</v>
      </c>
      <c r="C43" s="69">
        <v>405.8</v>
      </c>
      <c r="D43" s="69">
        <v>477.5</v>
      </c>
      <c r="E43" s="69">
        <v>404.6</v>
      </c>
      <c r="F43" s="56">
        <v>1676</v>
      </c>
      <c r="G43" s="69">
        <v>357.3</v>
      </c>
      <c r="H43" s="69">
        <v>411.2</v>
      </c>
      <c r="I43" s="69">
        <v>467.8</v>
      </c>
      <c r="J43" s="69">
        <v>407.7</v>
      </c>
      <c r="K43" s="56">
        <v>1644</v>
      </c>
      <c r="L43" s="69">
        <v>285</v>
      </c>
      <c r="M43" s="69">
        <v>825</v>
      </c>
      <c r="N43" s="69">
        <v>674</v>
      </c>
      <c r="O43" s="69">
        <v>986</v>
      </c>
      <c r="P43" s="56">
        <v>2770</v>
      </c>
      <c r="Q43" s="69">
        <v>648</v>
      </c>
      <c r="R43" s="69">
        <v>837</v>
      </c>
      <c r="S43" s="69">
        <v>866</v>
      </c>
      <c r="T43" s="69">
        <v>830</v>
      </c>
      <c r="U43" s="56">
        <v>3181</v>
      </c>
      <c r="V43" s="69">
        <v>670</v>
      </c>
      <c r="W43" s="69">
        <v>807</v>
      </c>
      <c r="X43" s="69">
        <v>801</v>
      </c>
      <c r="Y43" s="69">
        <v>823</v>
      </c>
      <c r="Z43" s="56">
        <v>3102</v>
      </c>
      <c r="AA43" s="69">
        <v>677</v>
      </c>
      <c r="AB43" s="69">
        <v>807</v>
      </c>
      <c r="AC43" s="69">
        <v>799</v>
      </c>
      <c r="AD43" s="69">
        <v>672</v>
      </c>
      <c r="AE43" s="56">
        <v>2955</v>
      </c>
      <c r="AF43" s="69">
        <v>686</v>
      </c>
      <c r="AG43" s="69">
        <v>791</v>
      </c>
      <c r="AH43" s="69">
        <v>845</v>
      </c>
      <c r="AI43" s="69">
        <f>775+43</f>
        <v>818</v>
      </c>
      <c r="AJ43" s="56">
        <f aca="true" t="shared" si="3" ref="AJ43:AJ51">SUM(AF43:AI43)</f>
        <v>3140</v>
      </c>
      <c r="AK43" s="69">
        <v>776</v>
      </c>
      <c r="AL43" s="69">
        <v>879</v>
      </c>
      <c r="AM43" s="69">
        <v>890</v>
      </c>
      <c r="AN43" s="69">
        <v>875</v>
      </c>
      <c r="AO43" s="56">
        <v>3420</v>
      </c>
      <c r="AP43" s="69">
        <v>769</v>
      </c>
      <c r="AQ43" s="69">
        <v>835</v>
      </c>
      <c r="AR43" s="69">
        <v>1280</v>
      </c>
      <c r="AS43" s="69">
        <v>1073</v>
      </c>
      <c r="AT43" s="56">
        <v>3957</v>
      </c>
      <c r="AU43" s="69">
        <v>918</v>
      </c>
      <c r="AV43" s="69">
        <v>1015</v>
      </c>
      <c r="AW43" s="69">
        <v>1153</v>
      </c>
    </row>
    <row r="44" spans="1:49" ht="12.75">
      <c r="A44" s="40" t="s">
        <v>314</v>
      </c>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69">
        <v>1922</v>
      </c>
      <c r="AM44" s="69">
        <v>2026</v>
      </c>
      <c r="AN44" s="69">
        <v>2081</v>
      </c>
      <c r="AO44" s="56">
        <v>7885</v>
      </c>
      <c r="AP44" s="69">
        <v>1747</v>
      </c>
      <c r="AQ44" s="69">
        <v>1908</v>
      </c>
      <c r="AR44" s="69">
        <v>2310</v>
      </c>
      <c r="AS44" s="69">
        <v>2386</v>
      </c>
      <c r="AT44" s="56">
        <v>8351</v>
      </c>
      <c r="AU44" s="69">
        <v>1923</v>
      </c>
      <c r="AV44" s="69">
        <v>2272</v>
      </c>
      <c r="AW44" s="69">
        <v>2518</v>
      </c>
    </row>
    <row r="45" spans="1:49" ht="12.75">
      <c r="A45" s="40" t="s">
        <v>318</v>
      </c>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69">
        <v>306</v>
      </c>
      <c r="AM45" s="69">
        <v>133</v>
      </c>
      <c r="AN45" s="69">
        <v>125</v>
      </c>
      <c r="AO45" s="56">
        <v>610</v>
      </c>
      <c r="AP45" s="69">
        <v>246</v>
      </c>
      <c r="AQ45" s="69">
        <v>123</v>
      </c>
      <c r="AR45" s="69">
        <v>249</v>
      </c>
      <c r="AS45" s="69">
        <v>185</v>
      </c>
      <c r="AT45" s="56">
        <v>803</v>
      </c>
      <c r="AU45" s="69">
        <v>257</v>
      </c>
      <c r="AV45" s="69">
        <v>192</v>
      </c>
      <c r="AW45" s="69">
        <v>260</v>
      </c>
    </row>
    <row r="46" spans="1:49" ht="12.75">
      <c r="A46" s="40" t="s">
        <v>319</v>
      </c>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69">
        <v>88</v>
      </c>
      <c r="AM46" s="69">
        <v>107</v>
      </c>
      <c r="AN46" s="69">
        <v>75</v>
      </c>
      <c r="AO46" s="56">
        <v>347</v>
      </c>
      <c r="AP46" s="69">
        <v>60</v>
      </c>
      <c r="AQ46" s="69">
        <v>87</v>
      </c>
      <c r="AR46" s="69">
        <v>149</v>
      </c>
      <c r="AS46" s="69">
        <v>92</v>
      </c>
      <c r="AT46" s="56">
        <v>388</v>
      </c>
      <c r="AU46" s="69">
        <v>73</v>
      </c>
      <c r="AV46" s="69">
        <v>103</v>
      </c>
      <c r="AW46" s="69">
        <v>145</v>
      </c>
    </row>
    <row r="47" spans="1:49" ht="12.75">
      <c r="A47" s="40" t="s">
        <v>57</v>
      </c>
      <c r="B47" s="69">
        <v>547.8</v>
      </c>
      <c r="C47" s="69">
        <v>639.1</v>
      </c>
      <c r="D47" s="69">
        <v>720</v>
      </c>
      <c r="E47" s="69">
        <v>780.1</v>
      </c>
      <c r="F47" s="56">
        <v>2687</v>
      </c>
      <c r="G47" s="69">
        <v>705.8</v>
      </c>
      <c r="H47" s="69">
        <v>777</v>
      </c>
      <c r="I47" s="69">
        <v>879.6</v>
      </c>
      <c r="J47" s="69">
        <v>723.6</v>
      </c>
      <c r="K47" s="56">
        <v>3086</v>
      </c>
      <c r="L47" s="69">
        <v>679</v>
      </c>
      <c r="M47" s="69">
        <v>1108</v>
      </c>
      <c r="N47" s="69">
        <v>1596</v>
      </c>
      <c r="O47" s="69">
        <v>1558</v>
      </c>
      <c r="P47" s="56">
        <v>4941</v>
      </c>
      <c r="Q47" s="69">
        <v>1140</v>
      </c>
      <c r="R47" s="69">
        <v>1385</v>
      </c>
      <c r="S47" s="69">
        <v>1543</v>
      </c>
      <c r="T47" s="69">
        <v>1580</v>
      </c>
      <c r="U47" s="56">
        <v>5648</v>
      </c>
      <c r="V47" s="69">
        <v>1255</v>
      </c>
      <c r="W47" s="69">
        <v>1501</v>
      </c>
      <c r="X47" s="69">
        <v>1565</v>
      </c>
      <c r="Y47" s="69">
        <v>1581</v>
      </c>
      <c r="Z47" s="56">
        <v>5901</v>
      </c>
      <c r="AA47" s="69">
        <v>1363</v>
      </c>
      <c r="AB47" s="69">
        <v>1655</v>
      </c>
      <c r="AC47" s="69">
        <v>1760</v>
      </c>
      <c r="AD47" s="69">
        <v>1606</v>
      </c>
      <c r="AE47" s="56">
        <v>6384</v>
      </c>
      <c r="AF47" s="69">
        <v>1480</v>
      </c>
      <c r="AG47" s="69">
        <v>1675</v>
      </c>
      <c r="AH47" s="69">
        <v>1841</v>
      </c>
      <c r="AI47" s="69">
        <f>1854-20+117</f>
        <v>1951</v>
      </c>
      <c r="AJ47" s="56">
        <f t="shared" si="3"/>
        <v>6947</v>
      </c>
      <c r="AK47" s="69">
        <v>1902</v>
      </c>
      <c r="AL47" s="1"/>
      <c r="AM47" s="1"/>
      <c r="AN47" s="1"/>
      <c r="AO47" s="1"/>
      <c r="AP47" s="1"/>
      <c r="AQ47" s="1"/>
      <c r="AR47" s="1"/>
      <c r="AS47" s="1"/>
      <c r="AT47" s="1"/>
      <c r="AU47" s="1"/>
      <c r="AV47" s="1"/>
      <c r="AW47" s="1"/>
    </row>
    <row r="48" spans="1:49" ht="12.75">
      <c r="A48" s="40" t="s">
        <v>49</v>
      </c>
      <c r="B48" s="69">
        <v>703.1</v>
      </c>
      <c r="C48" s="69">
        <v>607.1</v>
      </c>
      <c r="D48" s="69">
        <v>640.5</v>
      </c>
      <c r="E48" s="69">
        <v>724.3</v>
      </c>
      <c r="F48" s="56">
        <v>2675</v>
      </c>
      <c r="G48" s="69">
        <v>470.9</v>
      </c>
      <c r="H48" s="69">
        <v>509.8</v>
      </c>
      <c r="I48" s="69">
        <v>579.6</v>
      </c>
      <c r="J48" s="69">
        <v>649.7</v>
      </c>
      <c r="K48" s="56">
        <v>2210</v>
      </c>
      <c r="L48" s="69">
        <v>477</v>
      </c>
      <c r="M48" s="69">
        <v>809</v>
      </c>
      <c r="N48" s="69">
        <v>754</v>
      </c>
      <c r="O48" s="69">
        <v>485</v>
      </c>
      <c r="P48" s="56">
        <v>2525</v>
      </c>
      <c r="Q48" s="69">
        <v>562</v>
      </c>
      <c r="R48" s="69">
        <v>638</v>
      </c>
      <c r="S48" s="69">
        <v>746</v>
      </c>
      <c r="T48" s="69">
        <v>718</v>
      </c>
      <c r="U48" s="56">
        <v>2664</v>
      </c>
      <c r="V48" s="69">
        <v>550</v>
      </c>
      <c r="W48" s="69">
        <v>673</v>
      </c>
      <c r="X48" s="69">
        <v>812</v>
      </c>
      <c r="Y48" s="69">
        <v>716</v>
      </c>
      <c r="Z48" s="56">
        <v>2751</v>
      </c>
      <c r="AA48" s="69">
        <v>598</v>
      </c>
      <c r="AB48" s="69">
        <v>675</v>
      </c>
      <c r="AC48" s="69">
        <v>716</v>
      </c>
      <c r="AD48" s="69">
        <v>762</v>
      </c>
      <c r="AE48" s="56">
        <v>2750</v>
      </c>
      <c r="AF48" s="69">
        <v>588</v>
      </c>
      <c r="AG48" s="69">
        <v>708</v>
      </c>
      <c r="AH48" s="69">
        <v>833</v>
      </c>
      <c r="AI48" s="69">
        <f>786+91.4+1</f>
        <v>878.4</v>
      </c>
      <c r="AJ48" s="56">
        <f t="shared" si="3"/>
        <v>3007.4</v>
      </c>
      <c r="AK48" s="69">
        <v>789</v>
      </c>
      <c r="AL48" s="69">
        <v>829</v>
      </c>
      <c r="AM48" s="69">
        <f>546+345</f>
        <v>891</v>
      </c>
      <c r="AN48" s="69">
        <f>544+316</f>
        <v>860</v>
      </c>
      <c r="AO48" s="56">
        <f>2107+1185</f>
        <v>3292</v>
      </c>
      <c r="AP48" s="69">
        <v>690</v>
      </c>
      <c r="AQ48" s="69">
        <f>469+305</f>
        <v>774</v>
      </c>
      <c r="AR48" s="69">
        <f>420+766</f>
        <v>1186</v>
      </c>
      <c r="AS48" s="69">
        <v>938</v>
      </c>
      <c r="AT48" s="56">
        <v>2679</v>
      </c>
      <c r="AU48" s="69">
        <f>166+704</f>
        <v>870</v>
      </c>
      <c r="AV48" s="69">
        <v>1086</v>
      </c>
      <c r="AW48" s="69">
        <v>1279</v>
      </c>
    </row>
    <row r="49" spans="1:49" ht="12.75">
      <c r="A49" s="39" t="s">
        <v>56</v>
      </c>
      <c r="B49" s="62">
        <v>1639</v>
      </c>
      <c r="C49" s="62">
        <v>1652</v>
      </c>
      <c r="D49" s="62">
        <v>1838</v>
      </c>
      <c r="E49" s="62">
        <v>1909</v>
      </c>
      <c r="F49" s="43">
        <v>7038</v>
      </c>
      <c r="G49" s="62">
        <v>1534</v>
      </c>
      <c r="H49" s="62">
        <v>1698</v>
      </c>
      <c r="I49" s="62">
        <v>1927</v>
      </c>
      <c r="J49" s="62">
        <v>1781</v>
      </c>
      <c r="K49" s="43">
        <v>6940</v>
      </c>
      <c r="L49" s="62">
        <v>1441</v>
      </c>
      <c r="M49" s="62">
        <v>2742</v>
      </c>
      <c r="N49" s="62">
        <v>3024</v>
      </c>
      <c r="O49" s="62">
        <v>3029</v>
      </c>
      <c r="P49" s="43">
        <v>10236</v>
      </c>
      <c r="Q49" s="62">
        <v>2350</v>
      </c>
      <c r="R49" s="62">
        <v>2860</v>
      </c>
      <c r="S49" s="62">
        <v>3155</v>
      </c>
      <c r="T49" s="62">
        <v>3128</v>
      </c>
      <c r="U49" s="43">
        <v>11493</v>
      </c>
      <c r="V49" s="62">
        <v>2475</v>
      </c>
      <c r="W49" s="62">
        <v>2981</v>
      </c>
      <c r="X49" s="62">
        <v>3178</v>
      </c>
      <c r="Y49" s="62">
        <v>3120</v>
      </c>
      <c r="Z49" s="43">
        <v>11754</v>
      </c>
      <c r="AA49" s="62">
        <v>2638</v>
      </c>
      <c r="AB49" s="62">
        <v>3137</v>
      </c>
      <c r="AC49" s="62">
        <v>3275</v>
      </c>
      <c r="AD49" s="62">
        <v>3040</v>
      </c>
      <c r="AE49" s="43">
        <v>12089</v>
      </c>
      <c r="AF49" s="62">
        <f>+AF43+AF47+AF48</f>
        <v>2754</v>
      </c>
      <c r="AG49" s="62">
        <f>+AG43+AG47+AG48</f>
        <v>3174</v>
      </c>
      <c r="AH49" s="62">
        <f>+AH43+AH47+AH48</f>
        <v>3519</v>
      </c>
      <c r="AI49" s="62">
        <f>SUM(AI43:AI48)</f>
        <v>3647.4</v>
      </c>
      <c r="AJ49" s="43">
        <f t="shared" si="3"/>
        <v>13094.4</v>
      </c>
      <c r="AK49" s="62">
        <v>3467</v>
      </c>
      <c r="AL49" s="62">
        <v>4024</v>
      </c>
      <c r="AM49" s="62">
        <v>4047</v>
      </c>
      <c r="AN49" s="62">
        <v>4016</v>
      </c>
      <c r="AO49" s="43">
        <v>15554</v>
      </c>
      <c r="AP49" s="62">
        <f>SUM(AP43:AP48)</f>
        <v>3512</v>
      </c>
      <c r="AQ49" s="62">
        <f>SUM(AQ43:AQ48)</f>
        <v>3727</v>
      </c>
      <c r="AR49" s="62">
        <f>SUM(AR43:AR48)</f>
        <v>5174</v>
      </c>
      <c r="AS49" s="62">
        <v>4986</v>
      </c>
      <c r="AT49" s="43">
        <v>17399</v>
      </c>
      <c r="AU49" s="62">
        <f>SUM(AU43:AU48)</f>
        <v>4041</v>
      </c>
      <c r="AV49" s="62">
        <f>SUM(AV43:AV48)</f>
        <v>4668</v>
      </c>
      <c r="AW49" s="62">
        <f>SUM(AW43:AW48)</f>
        <v>5355</v>
      </c>
    </row>
    <row r="50" spans="1:49" ht="12.75">
      <c r="A50" s="40" t="s">
        <v>270</v>
      </c>
      <c r="B50" s="69">
        <v>202.7</v>
      </c>
      <c r="C50" s="69">
        <v>234.3</v>
      </c>
      <c r="D50" s="69">
        <v>266.6</v>
      </c>
      <c r="E50" s="69">
        <v>244.9</v>
      </c>
      <c r="F50" s="56">
        <v>948.5</v>
      </c>
      <c r="G50" s="69">
        <v>224.5</v>
      </c>
      <c r="H50" s="69">
        <v>241.6</v>
      </c>
      <c r="I50" s="69">
        <v>289.2</v>
      </c>
      <c r="J50" s="69">
        <v>254.1</v>
      </c>
      <c r="K50" s="56">
        <v>1009.4</v>
      </c>
      <c r="L50" s="69">
        <v>202.8</v>
      </c>
      <c r="M50" s="69">
        <v>386.7</v>
      </c>
      <c r="N50" s="69">
        <v>408</v>
      </c>
      <c r="O50" s="69">
        <v>387.5</v>
      </c>
      <c r="P50" s="56">
        <v>1385</v>
      </c>
      <c r="Q50" s="69">
        <v>334</v>
      </c>
      <c r="R50" s="69">
        <v>404.4</v>
      </c>
      <c r="S50" s="69">
        <v>438.3</v>
      </c>
      <c r="T50" s="69">
        <v>424.6</v>
      </c>
      <c r="U50" s="56">
        <v>1601.3</v>
      </c>
      <c r="V50" s="69">
        <v>357.5</v>
      </c>
      <c r="W50" s="69">
        <v>475.4</v>
      </c>
      <c r="X50" s="69">
        <v>484.4</v>
      </c>
      <c r="Y50" s="69">
        <v>485.3</v>
      </c>
      <c r="Z50" s="56">
        <v>1802.6</v>
      </c>
      <c r="AA50" s="69">
        <v>430.4</v>
      </c>
      <c r="AB50" s="69">
        <v>502.9</v>
      </c>
      <c r="AC50" s="69">
        <v>504.5</v>
      </c>
      <c r="AD50" s="69">
        <v>516</v>
      </c>
      <c r="AE50" s="56">
        <v>1954</v>
      </c>
      <c r="AF50" s="69">
        <v>432</v>
      </c>
      <c r="AG50" s="69">
        <v>498</v>
      </c>
      <c r="AH50" s="69">
        <v>521</v>
      </c>
      <c r="AI50" s="69">
        <v>547</v>
      </c>
      <c r="AJ50" s="56">
        <f t="shared" si="3"/>
        <v>1998</v>
      </c>
      <c r="AK50" s="69">
        <v>514</v>
      </c>
      <c r="AL50" s="69">
        <v>581</v>
      </c>
      <c r="AM50" s="69">
        <v>632</v>
      </c>
      <c r="AN50" s="69">
        <v>592</v>
      </c>
      <c r="AO50" s="56">
        <v>2319</v>
      </c>
      <c r="AP50" s="69">
        <v>521</v>
      </c>
      <c r="AQ50" s="69">
        <v>611</v>
      </c>
      <c r="AR50" s="69">
        <v>1029</v>
      </c>
      <c r="AS50" s="69">
        <v>897</v>
      </c>
      <c r="AT50" s="56">
        <v>3058</v>
      </c>
      <c r="AU50" s="69">
        <v>753</v>
      </c>
      <c r="AV50" s="69">
        <v>911</v>
      </c>
      <c r="AW50" s="69">
        <v>1002</v>
      </c>
    </row>
    <row r="51" spans="1:49" ht="12.75">
      <c r="A51" s="40" t="s">
        <v>271</v>
      </c>
      <c r="B51" s="1"/>
      <c r="C51" s="1"/>
      <c r="D51" s="1"/>
      <c r="E51" s="1"/>
      <c r="F51" s="56"/>
      <c r="G51" s="1"/>
      <c r="H51" s="1"/>
      <c r="I51" s="1"/>
      <c r="J51" s="1"/>
      <c r="K51" s="56"/>
      <c r="L51" s="1"/>
      <c r="M51" s="1"/>
      <c r="N51" s="1"/>
      <c r="O51" s="1"/>
      <c r="P51" s="56">
        <v>1105.071238</v>
      </c>
      <c r="Q51" s="1"/>
      <c r="R51" s="1"/>
      <c r="S51" s="1"/>
      <c r="T51" s="1"/>
      <c r="U51" s="56">
        <v>1274.437</v>
      </c>
      <c r="V51" s="69">
        <v>344.818688</v>
      </c>
      <c r="W51" s="69">
        <v>496.87770659000006</v>
      </c>
      <c r="X51" s="69">
        <v>512.26402241</v>
      </c>
      <c r="Y51" s="69">
        <v>511.9796609999998</v>
      </c>
      <c r="Z51" s="56">
        <v>1865.9400779999999</v>
      </c>
      <c r="AA51" s="69">
        <v>422.66653399999996</v>
      </c>
      <c r="AB51" s="69">
        <v>559.3410054800001</v>
      </c>
      <c r="AC51" s="69">
        <v>602.46118852</v>
      </c>
      <c r="AD51" s="69">
        <v>545</v>
      </c>
      <c r="AE51" s="56">
        <v>2129</v>
      </c>
      <c r="AF51" s="69">
        <v>488</v>
      </c>
      <c r="AG51" s="69">
        <v>577</v>
      </c>
      <c r="AH51" s="69">
        <v>659</v>
      </c>
      <c r="AI51" s="69">
        <v>610</v>
      </c>
      <c r="AJ51" s="56">
        <f t="shared" si="3"/>
        <v>2334</v>
      </c>
      <c r="AK51" s="69">
        <v>530</v>
      </c>
      <c r="AL51" s="69">
        <v>640</v>
      </c>
      <c r="AM51" s="69">
        <v>726</v>
      </c>
      <c r="AN51" s="69">
        <v>711</v>
      </c>
      <c r="AO51" s="56">
        <v>2607</v>
      </c>
      <c r="AP51" s="69">
        <v>575</v>
      </c>
      <c r="AQ51" s="69">
        <v>643</v>
      </c>
      <c r="AR51" s="69">
        <v>688</v>
      </c>
      <c r="AS51" s="69">
        <v>682</v>
      </c>
      <c r="AT51" s="56">
        <v>2588</v>
      </c>
      <c r="AU51" s="69">
        <v>518</v>
      </c>
      <c r="AV51" s="69">
        <v>620</v>
      </c>
      <c r="AW51" s="69">
        <v>802</v>
      </c>
    </row>
    <row r="52" spans="1:49" ht="12.75">
      <c r="A52" s="214" t="s">
        <v>58</v>
      </c>
      <c r="B52" s="1"/>
      <c r="C52" s="1"/>
      <c r="D52" s="1"/>
      <c r="E52" s="1"/>
      <c r="F52" s="56"/>
      <c r="G52" s="1"/>
      <c r="H52" s="1"/>
      <c r="I52" s="1"/>
      <c r="J52" s="1"/>
      <c r="K52" s="56"/>
      <c r="L52" s="69">
        <v>440.9</v>
      </c>
      <c r="M52" s="69">
        <v>396.4</v>
      </c>
      <c r="N52" s="69">
        <v>433.1</v>
      </c>
      <c r="O52" s="69">
        <v>448.6</v>
      </c>
      <c r="P52" s="56">
        <v>1719</v>
      </c>
      <c r="Q52" s="69">
        <v>482.8</v>
      </c>
      <c r="R52" s="69">
        <v>466.3</v>
      </c>
      <c r="S52" s="69">
        <v>457.1</v>
      </c>
      <c r="T52" s="69">
        <v>496.9</v>
      </c>
      <c r="U52" s="56">
        <v>1903.1</v>
      </c>
      <c r="V52" s="69">
        <v>606.9</v>
      </c>
      <c r="W52" s="69">
        <v>605.8</v>
      </c>
      <c r="X52" s="69">
        <v>618.7</v>
      </c>
      <c r="Y52" s="69">
        <v>683.1</v>
      </c>
      <c r="Z52" s="56">
        <v>2514.5</v>
      </c>
      <c r="AA52" s="69">
        <v>666.4</v>
      </c>
      <c r="AB52" s="69">
        <v>650.7</v>
      </c>
      <c r="AC52" s="69">
        <v>547.2</v>
      </c>
      <c r="AD52" s="69">
        <v>635</v>
      </c>
      <c r="AE52" s="56">
        <v>2500</v>
      </c>
      <c r="AF52" s="69">
        <v>650</v>
      </c>
      <c r="AG52" s="69">
        <v>685</v>
      </c>
      <c r="AH52" s="69">
        <v>656</v>
      </c>
      <c r="AI52" s="69">
        <v>709</v>
      </c>
      <c r="AJ52" s="56">
        <f>+AF52+AG52+AH52+AI52</f>
        <v>2700</v>
      </c>
      <c r="AK52" s="69">
        <v>716</v>
      </c>
      <c r="AL52" s="69">
        <v>593</v>
      </c>
      <c r="AM52" s="69">
        <v>587</v>
      </c>
      <c r="AN52" s="69">
        <v>650</v>
      </c>
      <c r="AO52" s="56">
        <v>2546</v>
      </c>
      <c r="AP52" s="69">
        <v>650</v>
      </c>
      <c r="AQ52" s="69">
        <v>505</v>
      </c>
      <c r="AR52" s="69">
        <v>659</v>
      </c>
      <c r="AS52" s="69">
        <v>674</v>
      </c>
      <c r="AT52" s="56">
        <v>2488</v>
      </c>
      <c r="AU52" s="69">
        <v>678</v>
      </c>
      <c r="AV52" s="69">
        <v>598</v>
      </c>
      <c r="AW52" s="69">
        <v>707</v>
      </c>
    </row>
    <row r="53" spans="1:49" ht="12.75">
      <c r="A53" s="33" t="s">
        <v>376</v>
      </c>
      <c r="B53" s="15"/>
      <c r="C53" s="15"/>
      <c r="D53" s="15"/>
      <c r="E53" s="15"/>
      <c r="F53" s="15"/>
      <c r="G53" s="15"/>
      <c r="H53" s="15"/>
      <c r="I53" s="15"/>
      <c r="J53" s="15"/>
      <c r="K53" s="15"/>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row>
    <row r="54" spans="1:49" ht="12.75">
      <c r="A54" s="33" t="s">
        <v>432</v>
      </c>
      <c r="B54" s="15"/>
      <c r="C54" s="15"/>
      <c r="D54" s="15"/>
      <c r="E54" s="15"/>
      <c r="F54" s="15"/>
      <c r="G54" s="15"/>
      <c r="H54" s="15"/>
      <c r="I54" s="15"/>
      <c r="J54" s="15"/>
      <c r="K54" s="15"/>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row>
    <row r="55" ht="12.75"/>
    <row r="56" spans="1:49" ht="25.5">
      <c r="A56" s="58" t="s">
        <v>423</v>
      </c>
      <c r="B56" s="59" t="s">
        <v>0</v>
      </c>
      <c r="C56" s="59" t="s">
        <v>1</v>
      </c>
      <c r="D56" s="59" t="s">
        <v>2</v>
      </c>
      <c r="E56" s="59" t="s">
        <v>3</v>
      </c>
      <c r="F56" s="59" t="s">
        <v>4</v>
      </c>
      <c r="G56" s="59" t="s">
        <v>10</v>
      </c>
      <c r="H56" s="59" t="s">
        <v>11</v>
      </c>
      <c r="I56" s="59" t="s">
        <v>12</v>
      </c>
      <c r="J56" s="59" t="s">
        <v>13</v>
      </c>
      <c r="K56" s="59" t="s">
        <v>14</v>
      </c>
      <c r="L56" s="59" t="s">
        <v>15</v>
      </c>
      <c r="M56" s="59" t="s">
        <v>16</v>
      </c>
      <c r="N56" s="59" t="s">
        <v>17</v>
      </c>
      <c r="O56" s="59" t="s">
        <v>18</v>
      </c>
      <c r="P56" s="59" t="s">
        <v>19</v>
      </c>
      <c r="Q56" s="59" t="s">
        <v>20</v>
      </c>
      <c r="R56" s="59" t="s">
        <v>21</v>
      </c>
      <c r="S56" s="59" t="s">
        <v>22</v>
      </c>
      <c r="T56" s="59" t="s">
        <v>23</v>
      </c>
      <c r="U56" s="59" t="s">
        <v>24</v>
      </c>
      <c r="V56" s="59" t="s">
        <v>25</v>
      </c>
      <c r="W56" s="59" t="s">
        <v>26</v>
      </c>
      <c r="X56" s="59" t="s">
        <v>27</v>
      </c>
      <c r="Y56" s="59" t="s">
        <v>28</v>
      </c>
      <c r="Z56" s="59" t="s">
        <v>29</v>
      </c>
      <c r="AA56" s="59" t="s">
        <v>30</v>
      </c>
      <c r="AB56" s="59" t="s">
        <v>31</v>
      </c>
      <c r="AC56" s="59" t="s">
        <v>32</v>
      </c>
      <c r="AD56" s="59" t="s">
        <v>275</v>
      </c>
      <c r="AE56" s="59" t="s">
        <v>276</v>
      </c>
      <c r="AF56" s="59" t="s">
        <v>278</v>
      </c>
      <c r="AG56" s="59" t="s">
        <v>280</v>
      </c>
      <c r="AH56" s="59" t="s">
        <v>287</v>
      </c>
      <c r="AI56" s="6" t="s">
        <v>289</v>
      </c>
      <c r="AJ56" s="6" t="s">
        <v>290</v>
      </c>
      <c r="AK56" s="7" t="s">
        <v>299</v>
      </c>
      <c r="AL56" s="7" t="s">
        <v>300</v>
      </c>
      <c r="AM56" s="7" t="s">
        <v>301</v>
      </c>
      <c r="AN56" s="6" t="s">
        <v>302</v>
      </c>
      <c r="AO56" s="6" t="s">
        <v>303</v>
      </c>
      <c r="AP56" s="7" t="s">
        <v>341</v>
      </c>
      <c r="AQ56" s="7" t="s">
        <v>342</v>
      </c>
      <c r="AR56" s="7" t="s">
        <v>343</v>
      </c>
      <c r="AS56" s="6" t="s">
        <v>344</v>
      </c>
      <c r="AT56" s="6" t="s">
        <v>345</v>
      </c>
      <c r="AU56" s="7" t="s">
        <v>491</v>
      </c>
      <c r="AV56" s="7" t="s">
        <v>494</v>
      </c>
      <c r="AW56" s="7" t="s">
        <v>496</v>
      </c>
    </row>
    <row r="57" spans="1:49" ht="12.75">
      <c r="A57" s="51"/>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18"/>
      <c r="AJ57" s="18"/>
      <c r="AK57" s="19"/>
      <c r="AL57" s="19"/>
      <c r="AM57" s="19"/>
      <c r="AN57" s="18"/>
      <c r="AO57" s="18"/>
      <c r="AP57" s="19"/>
      <c r="AQ57" s="19"/>
      <c r="AR57" s="19"/>
      <c r="AS57" s="18"/>
      <c r="AT57" s="18"/>
      <c r="AU57" s="19"/>
      <c r="AV57" s="19"/>
      <c r="AW57" s="19"/>
    </row>
    <row r="58" spans="1:49" ht="12.75">
      <c r="A58" s="40" t="s">
        <v>46</v>
      </c>
      <c r="B58" s="60">
        <v>115</v>
      </c>
      <c r="C58" s="60">
        <v>130.9</v>
      </c>
      <c r="D58" s="60">
        <v>152</v>
      </c>
      <c r="E58" s="60">
        <v>131.8</v>
      </c>
      <c r="F58" s="9">
        <v>529.7</v>
      </c>
      <c r="G58" s="60">
        <v>124.4</v>
      </c>
      <c r="H58" s="60">
        <v>133.9</v>
      </c>
      <c r="I58" s="60">
        <v>157.4</v>
      </c>
      <c r="J58" s="60">
        <v>133.3</v>
      </c>
      <c r="K58" s="9">
        <v>549</v>
      </c>
      <c r="L58" s="60">
        <v>106.5</v>
      </c>
      <c r="M58" s="60">
        <v>209.6</v>
      </c>
      <c r="N58" s="60">
        <v>219.1</v>
      </c>
      <c r="O58" s="60">
        <v>204.5</v>
      </c>
      <c r="P58" s="9">
        <v>739.7</v>
      </c>
      <c r="Q58" s="60">
        <v>175.3</v>
      </c>
      <c r="R58" s="60">
        <v>209.6</v>
      </c>
      <c r="S58" s="60">
        <v>224.1</v>
      </c>
      <c r="T58" s="60">
        <v>215.3</v>
      </c>
      <c r="U58" s="9">
        <v>824.3</v>
      </c>
      <c r="V58" s="60">
        <v>175.8</v>
      </c>
      <c r="W58" s="60">
        <v>229.5</v>
      </c>
      <c r="X58" s="60">
        <v>229.5</v>
      </c>
      <c r="Y58" s="60">
        <v>221.5</v>
      </c>
      <c r="Z58" s="9">
        <v>856.3</v>
      </c>
      <c r="AA58" s="60">
        <v>196.2</v>
      </c>
      <c r="AB58" s="60">
        <v>228.5</v>
      </c>
      <c r="AC58" s="60">
        <v>220.6</v>
      </c>
      <c r="AD58" s="60">
        <v>205.4</v>
      </c>
      <c r="AE58" s="9">
        <v>850.7</v>
      </c>
      <c r="AF58" s="60">
        <v>179.1</v>
      </c>
      <c r="AG58" s="60">
        <v>207.5</v>
      </c>
      <c r="AH58" s="60">
        <v>215.5</v>
      </c>
      <c r="AI58" s="60">
        <v>211.5</v>
      </c>
      <c r="AJ58" s="9">
        <f>SUM(AF58:AI58)</f>
        <v>813.6</v>
      </c>
      <c r="AK58" s="60">
        <v>201.1</v>
      </c>
      <c r="AL58" s="60">
        <v>226.8</v>
      </c>
      <c r="AM58" s="60">
        <v>249.5</v>
      </c>
      <c r="AN58" s="60">
        <v>227.1</v>
      </c>
      <c r="AO58" s="9">
        <v>904.5</v>
      </c>
      <c r="AP58" s="60">
        <v>198.5</v>
      </c>
      <c r="AQ58" s="60">
        <v>236.4</v>
      </c>
      <c r="AR58" s="60">
        <v>384.9</v>
      </c>
      <c r="AS58" s="60">
        <v>325.2</v>
      </c>
      <c r="AT58" s="9">
        <v>1145</v>
      </c>
      <c r="AU58" s="60">
        <v>271.1</v>
      </c>
      <c r="AV58" s="60">
        <v>325.1</v>
      </c>
      <c r="AW58" s="60">
        <v>363.8</v>
      </c>
    </row>
    <row r="59" spans="1:49" ht="12.75">
      <c r="A59" s="40" t="s">
        <v>57</v>
      </c>
      <c r="B59" s="60">
        <v>84.9</v>
      </c>
      <c r="C59" s="60">
        <v>100.3</v>
      </c>
      <c r="D59" s="60">
        <v>110.8</v>
      </c>
      <c r="E59" s="60">
        <v>108.5</v>
      </c>
      <c r="F59" s="9">
        <v>404.5</v>
      </c>
      <c r="G59" s="60">
        <v>96.1</v>
      </c>
      <c r="H59" s="60">
        <v>104</v>
      </c>
      <c r="I59" s="60">
        <v>127.5</v>
      </c>
      <c r="J59" s="60">
        <v>115.2</v>
      </c>
      <c r="K59" s="9">
        <v>442.8</v>
      </c>
      <c r="L59" s="60">
        <v>91.7</v>
      </c>
      <c r="M59" s="60">
        <v>172.5</v>
      </c>
      <c r="N59" s="60">
        <v>183.5</v>
      </c>
      <c r="O59" s="60">
        <v>177.8</v>
      </c>
      <c r="P59" s="9">
        <v>625.5</v>
      </c>
      <c r="Q59" s="60">
        <v>153.5</v>
      </c>
      <c r="R59" s="60">
        <v>189.6</v>
      </c>
      <c r="S59" s="60">
        <v>207.7</v>
      </c>
      <c r="T59" s="60">
        <v>201.4</v>
      </c>
      <c r="U59" s="9">
        <v>752.2</v>
      </c>
      <c r="V59" s="60">
        <v>175.3</v>
      </c>
      <c r="W59" s="60">
        <v>239.1</v>
      </c>
      <c r="X59" s="60">
        <v>247.6</v>
      </c>
      <c r="Y59" s="60">
        <v>255.9</v>
      </c>
      <c r="Z59" s="9">
        <v>918</v>
      </c>
      <c r="AA59" s="60">
        <v>227.8</v>
      </c>
      <c r="AB59" s="60">
        <v>268</v>
      </c>
      <c r="AC59" s="60">
        <v>276.5</v>
      </c>
      <c r="AD59" s="60">
        <v>304</v>
      </c>
      <c r="AE59" s="9">
        <v>1076.3</v>
      </c>
      <c r="AF59" s="60">
        <v>247.7</v>
      </c>
      <c r="AG59" s="60">
        <v>283.5</v>
      </c>
      <c r="AH59" s="60">
        <v>297.5</v>
      </c>
      <c r="AI59" s="60">
        <v>314.2</v>
      </c>
      <c r="AJ59" s="9">
        <f>SUM(AF59:AI59)</f>
        <v>1142.9</v>
      </c>
      <c r="AK59" s="60">
        <v>303.7</v>
      </c>
      <c r="AL59" s="60">
        <v>343.5</v>
      </c>
      <c r="AM59" s="60">
        <v>370</v>
      </c>
      <c r="AN59" s="60">
        <v>353.9</v>
      </c>
      <c r="AO59" s="9">
        <v>1371.1</v>
      </c>
      <c r="AP59" s="60">
        <v>311.7</v>
      </c>
      <c r="AQ59" s="60">
        <v>362.7</v>
      </c>
      <c r="AR59" s="60">
        <v>614.5</v>
      </c>
      <c r="AS59" s="60">
        <v>543.5</v>
      </c>
      <c r="AT59" s="9">
        <v>1832</v>
      </c>
      <c r="AU59" s="60">
        <v>456.3</v>
      </c>
      <c r="AV59" s="60">
        <v>554.1</v>
      </c>
      <c r="AW59" s="60">
        <v>621.4</v>
      </c>
    </row>
    <row r="60" spans="1:49" ht="12.75">
      <c r="A60" s="40" t="s">
        <v>49</v>
      </c>
      <c r="B60" s="60">
        <v>2.8</v>
      </c>
      <c r="C60" s="60">
        <v>3.1000000000000085</v>
      </c>
      <c r="D60" s="60">
        <v>3.8000000000000256</v>
      </c>
      <c r="E60" s="60">
        <v>4.599999999999838</v>
      </c>
      <c r="F60" s="9">
        <v>14.299999999999873</v>
      </c>
      <c r="G60" s="60">
        <v>4</v>
      </c>
      <c r="H60" s="60">
        <v>3.6999999999999886</v>
      </c>
      <c r="I60" s="60">
        <v>4.300000000000011</v>
      </c>
      <c r="J60" s="60">
        <v>5.599999999999852</v>
      </c>
      <c r="K60" s="9">
        <v>17.599999999999852</v>
      </c>
      <c r="L60" s="60">
        <v>4.6000000000000085</v>
      </c>
      <c r="M60" s="60">
        <v>4.599999999999994</v>
      </c>
      <c r="N60" s="60">
        <v>5.400000000000006</v>
      </c>
      <c r="O60" s="60">
        <v>5.199999999999989</v>
      </c>
      <c r="P60" s="9">
        <v>19.8</v>
      </c>
      <c r="Q60" s="60">
        <v>5.199999999999989</v>
      </c>
      <c r="R60" s="60">
        <v>5.199999999999989</v>
      </c>
      <c r="S60" s="60">
        <v>6.500000000000028</v>
      </c>
      <c r="T60" s="60">
        <v>7.900000000000006</v>
      </c>
      <c r="U60" s="9">
        <v>24.8</v>
      </c>
      <c r="V60" s="60">
        <v>6.399999999999977</v>
      </c>
      <c r="W60" s="60">
        <v>6.799999999999983</v>
      </c>
      <c r="X60" s="60">
        <v>7.299999999999983</v>
      </c>
      <c r="Y60" s="60">
        <v>8.1</v>
      </c>
      <c r="Z60" s="9">
        <v>28.3</v>
      </c>
      <c r="AA60" s="60">
        <v>6.399999999999977</v>
      </c>
      <c r="AB60" s="60">
        <v>6.399999999999977</v>
      </c>
      <c r="AC60" s="60">
        <v>7.4</v>
      </c>
      <c r="AD60" s="60">
        <v>6.5</v>
      </c>
      <c r="AE60" s="9">
        <v>26.7</v>
      </c>
      <c r="AF60" s="60">
        <v>5.6</v>
      </c>
      <c r="AG60" s="60">
        <v>6.5</v>
      </c>
      <c r="AH60" s="60">
        <v>7.6</v>
      </c>
      <c r="AI60" s="60">
        <v>9.3</v>
      </c>
      <c r="AJ60" s="9">
        <f>SUM(AF60:AI60)</f>
        <v>29</v>
      </c>
      <c r="AK60" s="60">
        <v>9.5</v>
      </c>
      <c r="AL60" s="60">
        <v>10.4</v>
      </c>
      <c r="AM60" s="60">
        <v>12.8</v>
      </c>
      <c r="AN60" s="60">
        <v>10.9</v>
      </c>
      <c r="AO60" s="9">
        <v>43.6</v>
      </c>
      <c r="AP60" s="60">
        <v>10.6</v>
      </c>
      <c r="AQ60" s="60">
        <v>12.2</v>
      </c>
      <c r="AR60" s="60">
        <v>29.4</v>
      </c>
      <c r="AS60" s="60">
        <v>28.83</v>
      </c>
      <c r="AT60" s="9">
        <v>81</v>
      </c>
      <c r="AU60" s="60">
        <f>5.1+1.3+8.1+4.7+6.5+0.3</f>
        <v>26</v>
      </c>
      <c r="AV60" s="60">
        <v>31</v>
      </c>
      <c r="AW60" s="60">
        <v>17</v>
      </c>
    </row>
    <row r="61" spans="1:49" ht="12.75">
      <c r="A61" s="39" t="s">
        <v>59</v>
      </c>
      <c r="B61" s="61">
        <v>202.7</v>
      </c>
      <c r="C61" s="61">
        <v>234.3</v>
      </c>
      <c r="D61" s="61">
        <v>266.6</v>
      </c>
      <c r="E61" s="61">
        <v>244.9</v>
      </c>
      <c r="F61" s="11">
        <v>948.5</v>
      </c>
      <c r="G61" s="61">
        <v>224.5</v>
      </c>
      <c r="H61" s="61">
        <v>241.6</v>
      </c>
      <c r="I61" s="61">
        <v>289.2</v>
      </c>
      <c r="J61" s="61">
        <v>254.1</v>
      </c>
      <c r="K61" s="11">
        <v>1009.4</v>
      </c>
      <c r="L61" s="61">
        <v>202.8</v>
      </c>
      <c r="M61" s="61">
        <v>386.7</v>
      </c>
      <c r="N61" s="61">
        <v>408</v>
      </c>
      <c r="O61" s="61">
        <v>387.5</v>
      </c>
      <c r="P61" s="11">
        <v>1385</v>
      </c>
      <c r="Q61" s="61">
        <v>334</v>
      </c>
      <c r="R61" s="61">
        <v>404.4</v>
      </c>
      <c r="S61" s="61">
        <v>438.3</v>
      </c>
      <c r="T61" s="61">
        <v>424.6</v>
      </c>
      <c r="U61" s="11">
        <v>1601.3</v>
      </c>
      <c r="V61" s="61">
        <v>357.5</v>
      </c>
      <c r="W61" s="61">
        <v>475.4</v>
      </c>
      <c r="X61" s="61">
        <v>484.4</v>
      </c>
      <c r="Y61" s="61">
        <v>485.5</v>
      </c>
      <c r="Z61" s="11">
        <v>1802.6</v>
      </c>
      <c r="AA61" s="61">
        <v>430.4</v>
      </c>
      <c r="AB61" s="61">
        <v>502.9</v>
      </c>
      <c r="AC61" s="61">
        <v>504.5</v>
      </c>
      <c r="AD61" s="61">
        <v>515.9</v>
      </c>
      <c r="AE61" s="11">
        <v>1953.7</v>
      </c>
      <c r="AF61" s="61">
        <f>+AF58+AF59+AF60</f>
        <v>432.4</v>
      </c>
      <c r="AG61" s="61">
        <f>+AG58+AG59+AG60</f>
        <v>497.5</v>
      </c>
      <c r="AH61" s="61">
        <f>+AH58+AH59+AH60</f>
        <v>520.6</v>
      </c>
      <c r="AI61" s="61">
        <f>SUM(AI58:AI60)</f>
        <v>535</v>
      </c>
      <c r="AJ61" s="11">
        <f>SUM(AF61:AI61)</f>
        <v>1985.5</v>
      </c>
      <c r="AK61" s="61">
        <v>514.3</v>
      </c>
      <c r="AL61" s="61">
        <v>580.7</v>
      </c>
      <c r="AM61" s="61">
        <v>632.3</v>
      </c>
      <c r="AN61" s="61">
        <v>591.9</v>
      </c>
      <c r="AO61" s="11">
        <v>2319.2</v>
      </c>
      <c r="AP61" s="61">
        <v>520.8</v>
      </c>
      <c r="AQ61" s="61">
        <v>611.3</v>
      </c>
      <c r="AR61" s="61">
        <f>SUM(AR58:AR60)</f>
        <v>1028.8</v>
      </c>
      <c r="AS61" s="61">
        <v>897.5</v>
      </c>
      <c r="AT61" s="11">
        <v>3058.4</v>
      </c>
      <c r="AU61" s="61">
        <f>SUM(AU58:AU60)</f>
        <v>753.4000000000001</v>
      </c>
      <c r="AV61" s="61">
        <f>SUM(AV58:AV60)</f>
        <v>910.2</v>
      </c>
      <c r="AW61" s="61">
        <f>SUM(AW58:AW60)</f>
        <v>1002.2</v>
      </c>
    </row>
    <row r="62" ht="12.75"/>
    <row r="63" ht="12.75"/>
    <row r="64" ht="12.75">
      <c r="A64" s="24" t="s">
        <v>374</v>
      </c>
    </row>
    <row r="65" spans="1:49" ht="12.75" customHeight="1">
      <c r="A65" s="178" t="s">
        <v>383</v>
      </c>
      <c r="B65" s="7" t="s">
        <v>0</v>
      </c>
      <c r="C65" s="7" t="s">
        <v>1</v>
      </c>
      <c r="D65" s="7" t="s">
        <v>2</v>
      </c>
      <c r="E65" s="7" t="s">
        <v>3</v>
      </c>
      <c r="F65" s="7" t="s">
        <v>4</v>
      </c>
      <c r="G65" s="7" t="s">
        <v>10</v>
      </c>
      <c r="H65" s="7" t="s">
        <v>11</v>
      </c>
      <c r="I65" s="7" t="s">
        <v>12</v>
      </c>
      <c r="J65" s="7" t="s">
        <v>13</v>
      </c>
      <c r="K65" s="7" t="s">
        <v>14</v>
      </c>
      <c r="L65" s="7" t="s">
        <v>15</v>
      </c>
      <c r="M65" s="7" t="s">
        <v>16</v>
      </c>
      <c r="N65" s="7" t="s">
        <v>17</v>
      </c>
      <c r="O65" s="7" t="s">
        <v>18</v>
      </c>
      <c r="P65" s="7" t="s">
        <v>19</v>
      </c>
      <c r="Q65" s="7" t="s">
        <v>20</v>
      </c>
      <c r="R65" s="7" t="s">
        <v>21</v>
      </c>
      <c r="S65" s="7" t="s">
        <v>22</v>
      </c>
      <c r="T65" s="7" t="s">
        <v>23</v>
      </c>
      <c r="U65" s="7" t="s">
        <v>24</v>
      </c>
      <c r="V65" s="178" t="s">
        <v>25</v>
      </c>
      <c r="W65" s="178" t="s">
        <v>26</v>
      </c>
      <c r="X65" s="178" t="s">
        <v>27</v>
      </c>
      <c r="Y65" s="178" t="s">
        <v>28</v>
      </c>
      <c r="Z65" s="178" t="s">
        <v>29</v>
      </c>
      <c r="AA65" s="178" t="s">
        <v>30</v>
      </c>
      <c r="AB65" s="178" t="s">
        <v>31</v>
      </c>
      <c r="AC65" s="178" t="s">
        <v>32</v>
      </c>
      <c r="AD65" s="178" t="s">
        <v>275</v>
      </c>
      <c r="AE65" s="178" t="s">
        <v>276</v>
      </c>
      <c r="AF65" s="178" t="s">
        <v>278</v>
      </c>
      <c r="AG65" s="178" t="s">
        <v>280</v>
      </c>
      <c r="AH65" s="178" t="s">
        <v>287</v>
      </c>
      <c r="AI65" s="178" t="s">
        <v>289</v>
      </c>
      <c r="AJ65" s="178" t="s">
        <v>290</v>
      </c>
      <c r="AK65" s="178" t="s">
        <v>299</v>
      </c>
      <c r="AL65" s="178" t="s">
        <v>300</v>
      </c>
      <c r="AM65" s="178" t="s">
        <v>301</v>
      </c>
      <c r="AN65" s="178" t="s">
        <v>302</v>
      </c>
      <c r="AO65" s="178" t="s">
        <v>303</v>
      </c>
      <c r="AP65" s="178" t="s">
        <v>341</v>
      </c>
      <c r="AQ65" s="178" t="s">
        <v>342</v>
      </c>
      <c r="AR65" s="178" t="s">
        <v>343</v>
      </c>
      <c r="AS65" s="178" t="s">
        <v>344</v>
      </c>
      <c r="AT65" s="178" t="s">
        <v>345</v>
      </c>
      <c r="AU65" s="179" t="s">
        <v>491</v>
      </c>
      <c r="AV65" s="179" t="s">
        <v>494</v>
      </c>
      <c r="AW65" s="179" t="s">
        <v>496</v>
      </c>
    </row>
    <row r="66" spans="1:49" ht="12.75" customHeight="1">
      <c r="A66" s="55"/>
      <c r="B66" s="37"/>
      <c r="C66" s="37"/>
      <c r="D66" s="37"/>
      <c r="E66" s="37"/>
      <c r="F66" s="37"/>
      <c r="G66" s="37"/>
      <c r="H66" s="37"/>
      <c r="I66" s="37"/>
      <c r="J66" s="37"/>
      <c r="K66" s="37"/>
      <c r="L66" s="37"/>
      <c r="M66" s="37"/>
      <c r="N66" s="37"/>
      <c r="O66" s="37"/>
      <c r="P66" s="37"/>
      <c r="Q66" s="37"/>
      <c r="R66" s="37"/>
      <c r="S66" s="37"/>
      <c r="T66" s="37"/>
      <c r="U66" s="37"/>
      <c r="V66" s="37"/>
      <c r="W66" s="37"/>
      <c r="X66" s="37"/>
      <c r="Y66" s="37"/>
      <c r="Z66" s="37"/>
      <c r="AA66" s="37"/>
      <c r="AB66" s="37"/>
      <c r="AC66" s="37"/>
      <c r="AD66" s="37"/>
      <c r="AE66" s="37"/>
      <c r="AF66" s="37"/>
      <c r="AG66" s="37"/>
      <c r="AH66" s="37"/>
      <c r="AI66" s="38"/>
      <c r="AJ66" s="38"/>
      <c r="AK66" s="37"/>
      <c r="AL66" s="37"/>
      <c r="AM66" s="37"/>
      <c r="AN66" s="38"/>
      <c r="AO66" s="38"/>
      <c r="AP66" s="37"/>
      <c r="AQ66" s="37"/>
      <c r="AR66" s="37"/>
      <c r="AS66" s="38"/>
      <c r="AT66" s="38"/>
      <c r="AU66" s="37"/>
      <c r="AV66" s="37"/>
      <c r="AW66" s="37"/>
    </row>
    <row r="67" spans="1:49" ht="12.75">
      <c r="A67" s="181" t="s">
        <v>42</v>
      </c>
      <c r="B67" s="69">
        <v>226</v>
      </c>
      <c r="C67" s="69">
        <v>264</v>
      </c>
      <c r="D67" s="69">
        <v>255</v>
      </c>
      <c r="E67" s="69">
        <v>257</v>
      </c>
      <c r="F67" s="56">
        <f>+B67+C67+D67+E67</f>
        <v>1002</v>
      </c>
      <c r="G67" s="69">
        <v>244</v>
      </c>
      <c r="H67" s="69">
        <v>270</v>
      </c>
      <c r="I67" s="69">
        <v>244</v>
      </c>
      <c r="J67" s="69">
        <v>244</v>
      </c>
      <c r="K67" s="56">
        <f>+G67+H67+I67+J67</f>
        <v>1002</v>
      </c>
      <c r="L67" s="69">
        <v>245</v>
      </c>
      <c r="M67" s="69">
        <v>289</v>
      </c>
      <c r="N67" s="69">
        <v>250</v>
      </c>
      <c r="O67" s="69">
        <v>309</v>
      </c>
      <c r="P67" s="56">
        <v>1093</v>
      </c>
      <c r="Q67" s="69">
        <v>236</v>
      </c>
      <c r="R67" s="69">
        <v>240</v>
      </c>
      <c r="S67" s="69">
        <v>269</v>
      </c>
      <c r="T67" s="69">
        <v>235</v>
      </c>
      <c r="U67" s="56">
        <v>980</v>
      </c>
      <c r="V67" s="69">
        <v>210</v>
      </c>
      <c r="W67" s="69">
        <v>232</v>
      </c>
      <c r="X67" s="69">
        <v>235</v>
      </c>
      <c r="Y67" s="69">
        <v>231</v>
      </c>
      <c r="Z67" s="206">
        <v>908</v>
      </c>
      <c r="AA67" s="69">
        <v>184</v>
      </c>
      <c r="AB67" s="69">
        <v>206</v>
      </c>
      <c r="AC67" s="69">
        <v>232</v>
      </c>
      <c r="AD67" s="69">
        <v>230</v>
      </c>
      <c r="AE67" s="206">
        <v>852</v>
      </c>
      <c r="AF67" s="69">
        <v>188</v>
      </c>
      <c r="AG67" s="69">
        <v>222</v>
      </c>
      <c r="AH67" s="69">
        <v>205</v>
      </c>
      <c r="AI67" s="69">
        <v>185</v>
      </c>
      <c r="AJ67" s="206">
        <f aca="true" t="shared" si="4" ref="AJ67:AJ72">+AF67+AG67+AH67+AI67</f>
        <v>800</v>
      </c>
      <c r="AK67" s="69">
        <v>169</v>
      </c>
      <c r="AL67" s="69">
        <v>214</v>
      </c>
      <c r="AM67" s="69">
        <v>172</v>
      </c>
      <c r="AN67" s="69">
        <v>216</v>
      </c>
      <c r="AO67" s="206">
        <v>771</v>
      </c>
      <c r="AP67" s="69">
        <v>179</v>
      </c>
      <c r="AQ67" s="69">
        <v>196</v>
      </c>
      <c r="AR67" s="69">
        <v>182</v>
      </c>
      <c r="AS67" s="69">
        <v>212</v>
      </c>
      <c r="AT67" s="206">
        <f aca="true" t="shared" si="5" ref="AT67:AT72">+AS67+AR67+AQ67+AP67</f>
        <v>769</v>
      </c>
      <c r="AU67" s="69">
        <v>174.5</v>
      </c>
      <c r="AV67" s="69">
        <v>176.5</v>
      </c>
      <c r="AW67" s="69">
        <v>172</v>
      </c>
    </row>
    <row r="68" spans="1:49" ht="12.75">
      <c r="A68" s="181" t="s">
        <v>43</v>
      </c>
      <c r="B68" s="69">
        <v>1510</v>
      </c>
      <c r="C68" s="69">
        <v>1463</v>
      </c>
      <c r="D68" s="69">
        <v>1423</v>
      </c>
      <c r="E68" s="69">
        <v>1444</v>
      </c>
      <c r="F68" s="56">
        <f>+B68+C68+D68+E68</f>
        <v>5840</v>
      </c>
      <c r="G68" s="69">
        <v>1276</v>
      </c>
      <c r="H68" s="69">
        <v>1143</v>
      </c>
      <c r="I68" s="69">
        <v>1436</v>
      </c>
      <c r="J68" s="69">
        <v>1134</v>
      </c>
      <c r="K68" s="56">
        <f>+G68+H68+I68+J68</f>
        <v>4989</v>
      </c>
      <c r="L68" s="69">
        <v>1256</v>
      </c>
      <c r="M68" s="69">
        <v>2542</v>
      </c>
      <c r="N68" s="69">
        <v>2976</v>
      </c>
      <c r="O68" s="69">
        <v>2621</v>
      </c>
      <c r="P68" s="56">
        <v>9395</v>
      </c>
      <c r="Q68" s="69">
        <v>2764</v>
      </c>
      <c r="R68" s="69">
        <v>2760</v>
      </c>
      <c r="S68" s="69">
        <v>2738</v>
      </c>
      <c r="T68" s="69">
        <v>2792</v>
      </c>
      <c r="U68" s="56">
        <v>11054</v>
      </c>
      <c r="V68" s="69">
        <v>2973</v>
      </c>
      <c r="W68" s="69">
        <v>2608</v>
      </c>
      <c r="X68" s="69">
        <v>3016</v>
      </c>
      <c r="Y68" s="69">
        <v>2906</v>
      </c>
      <c r="Z68" s="206">
        <v>11503</v>
      </c>
      <c r="AA68" s="69">
        <v>3071</v>
      </c>
      <c r="AB68" s="69">
        <v>2761</v>
      </c>
      <c r="AC68" s="69">
        <v>3082</v>
      </c>
      <c r="AD68" s="69">
        <v>2758</v>
      </c>
      <c r="AE68" s="206">
        <v>11673</v>
      </c>
      <c r="AF68" s="69">
        <v>2912</v>
      </c>
      <c r="AG68" s="69">
        <v>2895</v>
      </c>
      <c r="AH68" s="69">
        <v>3239</v>
      </c>
      <c r="AI68" s="69">
        <v>3441</v>
      </c>
      <c r="AJ68" s="206">
        <f t="shared" si="4"/>
        <v>12487</v>
      </c>
      <c r="AK68" s="69">
        <v>3740</v>
      </c>
      <c r="AL68" s="69">
        <v>3350</v>
      </c>
      <c r="AM68" s="69">
        <v>3546</v>
      </c>
      <c r="AN68" s="69">
        <v>3623</v>
      </c>
      <c r="AO68" s="206">
        <v>14259</v>
      </c>
      <c r="AP68" s="69">
        <v>3383</v>
      </c>
      <c r="AQ68" s="69">
        <v>3297</v>
      </c>
      <c r="AR68" s="69">
        <v>3568</v>
      </c>
      <c r="AS68" s="69">
        <v>3300</v>
      </c>
      <c r="AT68" s="206">
        <f t="shared" si="5"/>
        <v>13548</v>
      </c>
      <c r="AU68" s="69">
        <v>3360.3</v>
      </c>
      <c r="AV68" s="69">
        <v>3168.7</v>
      </c>
      <c r="AW68" s="69">
        <v>3724</v>
      </c>
    </row>
    <row r="69" spans="1:49" ht="12.75">
      <c r="A69" s="181" t="s">
        <v>44</v>
      </c>
      <c r="B69" s="69">
        <v>75</v>
      </c>
      <c r="C69" s="69">
        <v>60</v>
      </c>
      <c r="D69" s="69">
        <v>55</v>
      </c>
      <c r="E69" s="69">
        <v>69</v>
      </c>
      <c r="F69" s="56">
        <f>+B69+C69+D69+E69</f>
        <v>259</v>
      </c>
      <c r="G69" s="69">
        <v>72</v>
      </c>
      <c r="H69" s="69">
        <v>53</v>
      </c>
      <c r="I69" s="69">
        <v>40</v>
      </c>
      <c r="J69" s="69">
        <v>58</v>
      </c>
      <c r="K69" s="56">
        <f>+G69+H69+I69+J69</f>
        <v>223</v>
      </c>
      <c r="L69" s="69">
        <v>71</v>
      </c>
      <c r="M69" s="69">
        <v>52</v>
      </c>
      <c r="N69" s="69">
        <v>45</v>
      </c>
      <c r="O69" s="69">
        <v>52</v>
      </c>
      <c r="P69" s="56">
        <v>220</v>
      </c>
      <c r="Q69" s="69">
        <v>62</v>
      </c>
      <c r="R69" s="69">
        <v>65</v>
      </c>
      <c r="S69" s="69">
        <v>52</v>
      </c>
      <c r="T69" s="69">
        <v>52</v>
      </c>
      <c r="U69" s="56">
        <v>231</v>
      </c>
      <c r="V69" s="69">
        <v>58</v>
      </c>
      <c r="W69" s="69">
        <v>48</v>
      </c>
      <c r="X69" s="69">
        <v>54</v>
      </c>
      <c r="Y69" s="69">
        <v>50</v>
      </c>
      <c r="Z69" s="206">
        <v>210</v>
      </c>
      <c r="AA69" s="69">
        <v>52</v>
      </c>
      <c r="AB69" s="69">
        <v>57</v>
      </c>
      <c r="AC69" s="69">
        <v>55</v>
      </c>
      <c r="AD69" s="69">
        <v>50</v>
      </c>
      <c r="AE69" s="206">
        <v>214</v>
      </c>
      <c r="AF69" s="69">
        <v>43</v>
      </c>
      <c r="AG69" s="69">
        <v>39</v>
      </c>
      <c r="AH69" s="69">
        <v>39</v>
      </c>
      <c r="AI69" s="69">
        <v>41</v>
      </c>
      <c r="AJ69" s="206">
        <f t="shared" si="4"/>
        <v>162</v>
      </c>
      <c r="AK69" s="69">
        <v>34</v>
      </c>
      <c r="AL69" s="69">
        <v>44</v>
      </c>
      <c r="AM69" s="69">
        <v>63</v>
      </c>
      <c r="AN69" s="69">
        <v>56</v>
      </c>
      <c r="AO69" s="206">
        <v>197</v>
      </c>
      <c r="AP69" s="69">
        <v>49</v>
      </c>
      <c r="AQ69" s="69">
        <v>45</v>
      </c>
      <c r="AR69" s="69">
        <v>49</v>
      </c>
      <c r="AS69" s="69">
        <v>45</v>
      </c>
      <c r="AT69" s="206">
        <f t="shared" si="5"/>
        <v>188</v>
      </c>
      <c r="AU69" s="69">
        <v>38.8</v>
      </c>
      <c r="AV69" s="69">
        <v>40.2</v>
      </c>
      <c r="AW69" s="69">
        <v>37</v>
      </c>
    </row>
    <row r="70" spans="1:49" ht="12.75">
      <c r="A70" s="181" t="s">
        <v>45</v>
      </c>
      <c r="B70" s="69">
        <v>159</v>
      </c>
      <c r="C70" s="69">
        <v>142</v>
      </c>
      <c r="D70" s="69">
        <v>190</v>
      </c>
      <c r="E70" s="69">
        <v>282</v>
      </c>
      <c r="F70" s="56">
        <f>+B70+C70+D70+E70</f>
        <v>773</v>
      </c>
      <c r="G70" s="69">
        <v>357</v>
      </c>
      <c r="H70" s="69">
        <v>288</v>
      </c>
      <c r="I70" s="69">
        <v>278</v>
      </c>
      <c r="J70" s="69">
        <v>279</v>
      </c>
      <c r="K70" s="56">
        <f>+G70+H70+I70+J70</f>
        <v>1202</v>
      </c>
      <c r="L70" s="69">
        <v>248</v>
      </c>
      <c r="M70" s="69">
        <v>377</v>
      </c>
      <c r="N70" s="69">
        <v>416</v>
      </c>
      <c r="O70" s="69">
        <v>458</v>
      </c>
      <c r="P70" s="56">
        <v>1499</v>
      </c>
      <c r="Q70" s="69">
        <v>462</v>
      </c>
      <c r="R70" s="69">
        <v>417</v>
      </c>
      <c r="S70" s="69">
        <v>500</v>
      </c>
      <c r="T70" s="69">
        <v>554</v>
      </c>
      <c r="U70" s="56">
        <v>1933</v>
      </c>
      <c r="V70" s="69">
        <v>609</v>
      </c>
      <c r="W70" s="69">
        <v>552</v>
      </c>
      <c r="X70" s="69">
        <v>582</v>
      </c>
      <c r="Y70" s="69">
        <v>689</v>
      </c>
      <c r="Z70" s="206">
        <v>2433</v>
      </c>
      <c r="AA70" s="69">
        <v>633</v>
      </c>
      <c r="AB70" s="69">
        <v>551</v>
      </c>
      <c r="AC70" s="69">
        <v>576</v>
      </c>
      <c r="AD70" s="69">
        <v>612</v>
      </c>
      <c r="AE70" s="206">
        <v>2371</v>
      </c>
      <c r="AF70" s="69">
        <v>660</v>
      </c>
      <c r="AG70" s="69">
        <v>636</v>
      </c>
      <c r="AH70" s="69">
        <v>723</v>
      </c>
      <c r="AI70" s="69">
        <v>835</v>
      </c>
      <c r="AJ70" s="206">
        <f t="shared" si="4"/>
        <v>2854</v>
      </c>
      <c r="AK70" s="69">
        <v>833</v>
      </c>
      <c r="AL70" s="69">
        <v>648</v>
      </c>
      <c r="AM70" s="69">
        <v>750</v>
      </c>
      <c r="AN70" s="69">
        <v>683</v>
      </c>
      <c r="AO70" s="206">
        <v>2914</v>
      </c>
      <c r="AP70" s="69">
        <v>631</v>
      </c>
      <c r="AQ70" s="69">
        <v>646</v>
      </c>
      <c r="AR70" s="69">
        <v>740</v>
      </c>
      <c r="AS70" s="69">
        <v>785</v>
      </c>
      <c r="AT70" s="206">
        <f t="shared" si="5"/>
        <v>2802</v>
      </c>
      <c r="AU70" s="69">
        <v>797.7</v>
      </c>
      <c r="AV70" s="69">
        <v>811.3</v>
      </c>
      <c r="AW70" s="69">
        <v>843</v>
      </c>
    </row>
    <row r="71" spans="1:49" ht="12.75">
      <c r="A71" s="182" t="s">
        <v>52</v>
      </c>
      <c r="B71" s="62">
        <f aca="true" t="shared" si="6" ref="B71:K71">+B67+B68+B69+B70</f>
        <v>1970</v>
      </c>
      <c r="C71" s="62">
        <f t="shared" si="6"/>
        <v>1929</v>
      </c>
      <c r="D71" s="62">
        <f t="shared" si="6"/>
        <v>1923</v>
      </c>
      <c r="E71" s="62">
        <f t="shared" si="6"/>
        <v>2052</v>
      </c>
      <c r="F71" s="43">
        <f t="shared" si="6"/>
        <v>7874</v>
      </c>
      <c r="G71" s="62">
        <f t="shared" si="6"/>
        <v>1949</v>
      </c>
      <c r="H71" s="62">
        <f t="shared" si="6"/>
        <v>1754</v>
      </c>
      <c r="I71" s="62">
        <f t="shared" si="6"/>
        <v>1998</v>
      </c>
      <c r="J71" s="62">
        <f t="shared" si="6"/>
        <v>1715</v>
      </c>
      <c r="K71" s="43">
        <f t="shared" si="6"/>
        <v>7416</v>
      </c>
      <c r="L71" s="62">
        <v>1820</v>
      </c>
      <c r="M71" s="62">
        <v>3260</v>
      </c>
      <c r="N71" s="62">
        <v>3687</v>
      </c>
      <c r="O71" s="62">
        <v>3440</v>
      </c>
      <c r="P71" s="43">
        <v>12207</v>
      </c>
      <c r="Q71" s="62">
        <v>3524</v>
      </c>
      <c r="R71" s="62">
        <v>3482</v>
      </c>
      <c r="S71" s="62">
        <v>3559</v>
      </c>
      <c r="T71" s="62">
        <v>3633</v>
      </c>
      <c r="U71" s="43">
        <v>14198</v>
      </c>
      <c r="V71" s="62">
        <v>3850</v>
      </c>
      <c r="W71" s="62">
        <v>3440</v>
      </c>
      <c r="X71" s="62">
        <v>3887</v>
      </c>
      <c r="Y71" s="62">
        <v>3876</v>
      </c>
      <c r="Z71" s="200">
        <v>15054</v>
      </c>
      <c r="AA71" s="62">
        <v>3940</v>
      </c>
      <c r="AB71" s="62">
        <v>3575</v>
      </c>
      <c r="AC71" s="62">
        <v>3945</v>
      </c>
      <c r="AD71" s="62">
        <v>3650</v>
      </c>
      <c r="AE71" s="200">
        <v>15110</v>
      </c>
      <c r="AF71" s="62">
        <f>SUM(AF67:AF70)</f>
        <v>3803</v>
      </c>
      <c r="AG71" s="62">
        <f>SUM(AG67:AG70)</f>
        <v>3792</v>
      </c>
      <c r="AH71" s="62">
        <f>SUM(AH67:AH70)</f>
        <v>4206</v>
      </c>
      <c r="AI71" s="62">
        <f>SUM(AI67:AI70)</f>
        <v>4502</v>
      </c>
      <c r="AJ71" s="200">
        <f t="shared" si="4"/>
        <v>16303</v>
      </c>
      <c r="AK71" s="62">
        <v>4776</v>
      </c>
      <c r="AL71" s="62">
        <v>4256</v>
      </c>
      <c r="AM71" s="62">
        <v>4531</v>
      </c>
      <c r="AN71" s="62">
        <v>4578</v>
      </c>
      <c r="AO71" s="200">
        <v>18141</v>
      </c>
      <c r="AP71" s="62">
        <v>4242</v>
      </c>
      <c r="AQ71" s="62">
        <v>4184</v>
      </c>
      <c r="AR71" s="62">
        <f>SUM(AR67:AR70)</f>
        <v>4539</v>
      </c>
      <c r="AS71" s="62">
        <v>4342</v>
      </c>
      <c r="AT71" s="200">
        <f t="shared" si="5"/>
        <v>17307</v>
      </c>
      <c r="AU71" s="62">
        <f>SUM(AU67:AU70)</f>
        <v>4371.3</v>
      </c>
      <c r="AV71" s="62">
        <f>SUM(AV67:AV70)</f>
        <v>4196.7</v>
      </c>
      <c r="AW71" s="62">
        <f>SUM(AW67:AW70)</f>
        <v>4776</v>
      </c>
    </row>
    <row r="72" spans="1:49" ht="25.5">
      <c r="A72" s="181" t="s">
        <v>263</v>
      </c>
      <c r="B72" s="64"/>
      <c r="C72" s="64"/>
      <c r="D72" s="64"/>
      <c r="E72" s="69"/>
      <c r="F72" s="56">
        <v>598</v>
      </c>
      <c r="G72" s="64"/>
      <c r="H72" s="64"/>
      <c r="I72" s="64"/>
      <c r="J72" s="69"/>
      <c r="K72" s="56">
        <v>1018</v>
      </c>
      <c r="L72" s="64">
        <v>243</v>
      </c>
      <c r="M72" s="64">
        <v>186</v>
      </c>
      <c r="N72" s="64">
        <v>187</v>
      </c>
      <c r="O72" s="69">
        <v>236</v>
      </c>
      <c r="P72" s="56">
        <v>852</v>
      </c>
      <c r="Q72" s="64">
        <v>189</v>
      </c>
      <c r="R72" s="64">
        <v>141</v>
      </c>
      <c r="S72" s="64">
        <v>152</v>
      </c>
      <c r="T72" s="69">
        <v>188</v>
      </c>
      <c r="U72" s="56">
        <v>670</v>
      </c>
      <c r="V72" s="64">
        <v>159</v>
      </c>
      <c r="W72" s="64">
        <v>127</v>
      </c>
      <c r="X72" s="64">
        <v>112</v>
      </c>
      <c r="Y72" s="69">
        <v>168</v>
      </c>
      <c r="Z72" s="206">
        <v>566</v>
      </c>
      <c r="AA72" s="64">
        <v>149</v>
      </c>
      <c r="AB72" s="64">
        <v>147</v>
      </c>
      <c r="AC72" s="64">
        <v>148</v>
      </c>
      <c r="AD72" s="69">
        <v>228</v>
      </c>
      <c r="AE72" s="206">
        <v>672</v>
      </c>
      <c r="AF72" s="64">
        <v>168</v>
      </c>
      <c r="AG72" s="64">
        <v>161</v>
      </c>
      <c r="AH72" s="64">
        <v>167</v>
      </c>
      <c r="AI72" s="69">
        <v>212</v>
      </c>
      <c r="AJ72" s="206">
        <f t="shared" si="4"/>
        <v>708</v>
      </c>
      <c r="AK72" s="64">
        <v>194</v>
      </c>
      <c r="AL72" s="64">
        <v>420</v>
      </c>
      <c r="AM72" s="64">
        <v>285</v>
      </c>
      <c r="AN72" s="69">
        <v>334</v>
      </c>
      <c r="AO72" s="206">
        <v>1233</v>
      </c>
      <c r="AP72" s="69">
        <v>290</v>
      </c>
      <c r="AQ72" s="64">
        <v>254</v>
      </c>
      <c r="AR72" s="64">
        <v>274</v>
      </c>
      <c r="AS72" s="69">
        <v>121</v>
      </c>
      <c r="AT72" s="206">
        <f t="shared" si="5"/>
        <v>939</v>
      </c>
      <c r="AU72" s="69">
        <v>256</v>
      </c>
      <c r="AV72" s="69">
        <v>250</v>
      </c>
      <c r="AW72" s="69">
        <v>266</v>
      </c>
    </row>
    <row r="73" spans="1:46" ht="12.75">
      <c r="A73" s="26"/>
      <c r="E73" s="15"/>
      <c r="F73" s="15"/>
      <c r="J73" s="15"/>
      <c r="K73" s="15"/>
      <c r="O73" s="15"/>
      <c r="P73" s="15"/>
      <c r="T73" s="15"/>
      <c r="U73" s="15"/>
      <c r="Y73" s="15"/>
      <c r="Z73" s="15"/>
      <c r="AD73" s="15"/>
      <c r="AE73" s="15"/>
      <c r="AI73" s="15"/>
      <c r="AJ73" s="15"/>
      <c r="AL73" s="15"/>
      <c r="AN73" s="15"/>
      <c r="AO73" s="15"/>
      <c r="AS73" s="15"/>
      <c r="AT73" s="15"/>
    </row>
    <row r="74" ht="12.75">
      <c r="AL74" s="15"/>
    </row>
    <row r="75" spans="1:49" ht="12.75">
      <c r="A75" s="178" t="s">
        <v>424</v>
      </c>
      <c r="B75" s="7" t="s">
        <v>0</v>
      </c>
      <c r="C75" s="7" t="s">
        <v>1</v>
      </c>
      <c r="D75" s="7" t="s">
        <v>2</v>
      </c>
      <c r="E75" s="7" t="s">
        <v>3</v>
      </c>
      <c r="F75" s="7" t="s">
        <v>4</v>
      </c>
      <c r="G75" s="7" t="s">
        <v>10</v>
      </c>
      <c r="H75" s="7" t="s">
        <v>11</v>
      </c>
      <c r="I75" s="7" t="s">
        <v>12</v>
      </c>
      <c r="J75" s="7" t="s">
        <v>13</v>
      </c>
      <c r="K75" s="7" t="s">
        <v>14</v>
      </c>
      <c r="L75" s="7" t="s">
        <v>15</v>
      </c>
      <c r="M75" s="7" t="s">
        <v>16</v>
      </c>
      <c r="N75" s="7" t="s">
        <v>17</v>
      </c>
      <c r="O75" s="7" t="s">
        <v>18</v>
      </c>
      <c r="P75" s="7" t="s">
        <v>19</v>
      </c>
      <c r="Q75" s="7" t="s">
        <v>20</v>
      </c>
      <c r="R75" s="7" t="s">
        <v>21</v>
      </c>
      <c r="S75" s="7" t="s">
        <v>22</v>
      </c>
      <c r="T75" s="7" t="s">
        <v>23</v>
      </c>
      <c r="U75" s="7" t="s">
        <v>24</v>
      </c>
      <c r="V75" s="178" t="s">
        <v>25</v>
      </c>
      <c r="W75" s="178" t="s">
        <v>26</v>
      </c>
      <c r="X75" s="178" t="s">
        <v>27</v>
      </c>
      <c r="Y75" s="178" t="s">
        <v>28</v>
      </c>
      <c r="Z75" s="178" t="s">
        <v>29</v>
      </c>
      <c r="AA75" s="178" t="s">
        <v>30</v>
      </c>
      <c r="AB75" s="178" t="s">
        <v>31</v>
      </c>
      <c r="AC75" s="178" t="s">
        <v>32</v>
      </c>
      <c r="AD75" s="178" t="s">
        <v>275</v>
      </c>
      <c r="AE75" s="178" t="s">
        <v>276</v>
      </c>
      <c r="AF75" s="178" t="s">
        <v>278</v>
      </c>
      <c r="AG75" s="178" t="s">
        <v>280</v>
      </c>
      <c r="AH75" s="178" t="s">
        <v>287</v>
      </c>
      <c r="AI75" s="178" t="s">
        <v>289</v>
      </c>
      <c r="AJ75" s="178" t="s">
        <v>290</v>
      </c>
      <c r="AK75" s="178" t="s">
        <v>299</v>
      </c>
      <c r="AL75" s="178" t="s">
        <v>300</v>
      </c>
      <c r="AM75" s="178" t="s">
        <v>301</v>
      </c>
      <c r="AN75" s="178" t="s">
        <v>302</v>
      </c>
      <c r="AO75" s="178" t="s">
        <v>303</v>
      </c>
      <c r="AP75" s="178" t="s">
        <v>341</v>
      </c>
      <c r="AQ75" s="178" t="s">
        <v>342</v>
      </c>
      <c r="AR75" s="178" t="s">
        <v>343</v>
      </c>
      <c r="AS75" s="178" t="s">
        <v>344</v>
      </c>
      <c r="AT75" s="178" t="s">
        <v>345</v>
      </c>
      <c r="AU75" s="179" t="s">
        <v>491</v>
      </c>
      <c r="AV75" s="179" t="s">
        <v>494</v>
      </c>
      <c r="AW75" s="179" t="s">
        <v>496</v>
      </c>
    </row>
    <row r="76" spans="1:49" ht="12.75">
      <c r="A76" s="51"/>
      <c r="B76" s="19"/>
      <c r="C76" s="19"/>
      <c r="D76" s="19"/>
      <c r="E76" s="19"/>
      <c r="F76" s="19"/>
      <c r="G76" s="19"/>
      <c r="H76" s="19"/>
      <c r="I76" s="19"/>
      <c r="J76" s="19"/>
      <c r="K76" s="19"/>
      <c r="L76" s="19"/>
      <c r="M76" s="19"/>
      <c r="N76" s="19"/>
      <c r="O76" s="19"/>
      <c r="P76" s="19"/>
      <c r="Q76" s="19"/>
      <c r="R76" s="19"/>
      <c r="S76" s="19"/>
      <c r="T76" s="19"/>
      <c r="U76" s="19"/>
      <c r="V76" s="19"/>
      <c r="W76" s="19"/>
      <c r="X76" s="19"/>
      <c r="Y76" s="19"/>
      <c r="Z76" s="19"/>
      <c r="AA76" s="19"/>
      <c r="AB76" s="19"/>
      <c r="AC76" s="19"/>
      <c r="AD76" s="19"/>
      <c r="AE76" s="19"/>
      <c r="AF76" s="19"/>
      <c r="AG76" s="19"/>
      <c r="AH76" s="19"/>
      <c r="AI76" s="18"/>
      <c r="AJ76" s="18"/>
      <c r="AK76" s="19"/>
      <c r="AL76" s="19"/>
      <c r="AM76" s="19"/>
      <c r="AN76" s="18"/>
      <c r="AO76" s="18"/>
      <c r="AP76" s="19"/>
      <c r="AQ76" s="19"/>
      <c r="AR76" s="19"/>
      <c r="AS76" s="18"/>
      <c r="AT76" s="18"/>
      <c r="AU76" s="19"/>
      <c r="AV76" s="19"/>
      <c r="AW76" s="19"/>
    </row>
    <row r="77" spans="1:49" ht="12.75">
      <c r="A77" s="181" t="s">
        <v>46</v>
      </c>
      <c r="B77" s="57"/>
      <c r="C77" s="57"/>
      <c r="D77" s="57"/>
      <c r="E77" s="57"/>
      <c r="F77" s="43">
        <v>1567</v>
      </c>
      <c r="G77" s="1"/>
      <c r="H77" s="1"/>
      <c r="I77" s="1"/>
      <c r="J77" s="1"/>
      <c r="K77" s="43">
        <v>1516</v>
      </c>
      <c r="L77" s="1"/>
      <c r="M77" s="1"/>
      <c r="N77" s="1"/>
      <c r="O77" s="1"/>
      <c r="P77" s="56">
        <v>2679</v>
      </c>
      <c r="Q77" s="69">
        <v>779</v>
      </c>
      <c r="R77" s="69">
        <v>717</v>
      </c>
      <c r="S77" s="69">
        <v>804</v>
      </c>
      <c r="T77" s="69">
        <v>806</v>
      </c>
      <c r="U77" s="56">
        <v>3106</v>
      </c>
      <c r="V77" s="69">
        <v>760</v>
      </c>
      <c r="W77" s="69">
        <v>680</v>
      </c>
      <c r="X77" s="69">
        <v>732</v>
      </c>
      <c r="Y77" s="69">
        <v>715</v>
      </c>
      <c r="Z77" s="206">
        <v>2888</v>
      </c>
      <c r="AA77" s="69">
        <v>693</v>
      </c>
      <c r="AB77" s="69">
        <v>708</v>
      </c>
      <c r="AC77" s="69">
        <v>721</v>
      </c>
      <c r="AD77" s="69">
        <v>618</v>
      </c>
      <c r="AE77" s="206">
        <v>2740</v>
      </c>
      <c r="AF77" s="69">
        <v>719</v>
      </c>
      <c r="AG77" s="69">
        <v>703</v>
      </c>
      <c r="AH77" s="69">
        <v>787</v>
      </c>
      <c r="AI77" s="69">
        <v>850</v>
      </c>
      <c r="AJ77" s="206">
        <f>+AF77+AG77+AH77+AI77</f>
        <v>3059</v>
      </c>
      <c r="AK77" s="69">
        <v>808</v>
      </c>
      <c r="AL77" s="69">
        <v>737</v>
      </c>
      <c r="AM77" s="69">
        <v>816</v>
      </c>
      <c r="AN77" s="69">
        <v>871</v>
      </c>
      <c r="AO77" s="206">
        <v>3232</v>
      </c>
      <c r="AP77" s="69">
        <v>758</v>
      </c>
      <c r="AQ77" s="69">
        <v>693</v>
      </c>
      <c r="AR77" s="69">
        <v>894</v>
      </c>
      <c r="AS77" s="69">
        <v>807</v>
      </c>
      <c r="AT77" s="206">
        <f>SUM(AP77:AS77)</f>
        <v>3152</v>
      </c>
      <c r="AU77" s="69">
        <v>737</v>
      </c>
      <c r="AV77" s="69">
        <v>653</v>
      </c>
      <c r="AW77" s="69">
        <v>802</v>
      </c>
    </row>
    <row r="78" spans="1:49" ht="12.75">
      <c r="A78" s="181" t="s">
        <v>314</v>
      </c>
      <c r="B78" s="57"/>
      <c r="C78" s="57"/>
      <c r="D78" s="57"/>
      <c r="E78" s="57"/>
      <c r="F78" s="2"/>
      <c r="G78" s="1"/>
      <c r="H78" s="1"/>
      <c r="I78" s="1"/>
      <c r="J78" s="1"/>
      <c r="K78" s="2"/>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69">
        <v>1651</v>
      </c>
      <c r="AM78" s="69">
        <v>1788</v>
      </c>
      <c r="AN78" s="69">
        <v>1746</v>
      </c>
      <c r="AO78" s="206">
        <v>6968</v>
      </c>
      <c r="AP78" s="69">
        <v>1591</v>
      </c>
      <c r="AQ78" s="69">
        <v>1720</v>
      </c>
      <c r="AR78" s="69">
        <v>1749</v>
      </c>
      <c r="AS78" s="69">
        <v>1735</v>
      </c>
      <c r="AT78" s="206">
        <f aca="true" t="shared" si="7" ref="AT78:AT90">SUM(AP78:AS78)</f>
        <v>6795</v>
      </c>
      <c r="AU78" s="69">
        <v>1566</v>
      </c>
      <c r="AV78" s="69">
        <v>1726</v>
      </c>
      <c r="AW78" s="69">
        <v>1952</v>
      </c>
    </row>
    <row r="79" spans="1:49" ht="12.75">
      <c r="A79" s="181" t="s">
        <v>315</v>
      </c>
      <c r="B79" s="57"/>
      <c r="C79" s="57"/>
      <c r="D79" s="57"/>
      <c r="E79" s="57"/>
      <c r="F79" s="2"/>
      <c r="G79" s="1"/>
      <c r="H79" s="1"/>
      <c r="I79" s="1"/>
      <c r="J79" s="1"/>
      <c r="K79" s="2"/>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69">
        <v>137</v>
      </c>
      <c r="AM79" s="69">
        <v>112</v>
      </c>
      <c r="AN79" s="69">
        <v>179</v>
      </c>
      <c r="AO79" s="206">
        <v>634</v>
      </c>
      <c r="AP79" s="69">
        <v>233</v>
      </c>
      <c r="AQ79" s="69">
        <v>76</v>
      </c>
      <c r="AR79" s="69">
        <f>106+15</f>
        <v>121</v>
      </c>
      <c r="AS79" s="69">
        <v>120</v>
      </c>
      <c r="AT79" s="206">
        <f t="shared" si="7"/>
        <v>550</v>
      </c>
      <c r="AU79" s="69">
        <f>281+4+1</f>
        <v>286</v>
      </c>
      <c r="AV79" s="69">
        <v>58</v>
      </c>
      <c r="AW79" s="69">
        <v>119</v>
      </c>
    </row>
    <row r="80" spans="1:49" ht="12.75">
      <c r="A80" s="181" t="s">
        <v>316</v>
      </c>
      <c r="B80" s="57"/>
      <c r="C80" s="57"/>
      <c r="D80" s="57"/>
      <c r="E80" s="57"/>
      <c r="F80" s="2"/>
      <c r="G80" s="1"/>
      <c r="H80" s="1"/>
      <c r="I80" s="1"/>
      <c r="J80" s="1"/>
      <c r="K80" s="2"/>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69">
        <v>94</v>
      </c>
      <c r="AM80" s="69">
        <v>98</v>
      </c>
      <c r="AN80" s="69">
        <v>71</v>
      </c>
      <c r="AO80" s="206">
        <v>353</v>
      </c>
      <c r="AP80" s="69">
        <v>63</v>
      </c>
      <c r="AQ80" s="69">
        <v>77</v>
      </c>
      <c r="AR80" s="69">
        <v>117</v>
      </c>
      <c r="AS80" s="69">
        <v>68</v>
      </c>
      <c r="AT80" s="206">
        <f t="shared" si="7"/>
        <v>325</v>
      </c>
      <c r="AU80" s="69">
        <v>63</v>
      </c>
      <c r="AV80" s="69">
        <v>71</v>
      </c>
      <c r="AW80" s="69">
        <v>99</v>
      </c>
    </row>
    <row r="81" spans="1:49" ht="12.75">
      <c r="A81" s="181" t="s">
        <v>48</v>
      </c>
      <c r="B81" s="57"/>
      <c r="C81" s="57"/>
      <c r="D81" s="57"/>
      <c r="E81" s="57"/>
      <c r="F81" s="2"/>
      <c r="G81" s="1"/>
      <c r="H81" s="1"/>
      <c r="I81" s="1"/>
      <c r="J81" s="1"/>
      <c r="K81" s="2"/>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69">
        <v>379</v>
      </c>
      <c r="AM81" s="69">
        <v>398</v>
      </c>
      <c r="AN81" s="69">
        <v>456</v>
      </c>
      <c r="AO81" s="206">
        <v>1702</v>
      </c>
      <c r="AP81" s="69">
        <v>403</v>
      </c>
      <c r="AQ81" s="69">
        <v>339</v>
      </c>
      <c r="AR81" s="69">
        <v>371</v>
      </c>
      <c r="AS81" s="69">
        <v>435</v>
      </c>
      <c r="AT81" s="206">
        <f t="shared" si="7"/>
        <v>1548</v>
      </c>
      <c r="AU81" s="69">
        <v>404</v>
      </c>
      <c r="AV81" s="69">
        <v>341</v>
      </c>
      <c r="AW81" s="69">
        <v>468</v>
      </c>
    </row>
    <row r="82" spans="1:49" ht="12.75">
      <c r="A82" s="181" t="s">
        <v>317</v>
      </c>
      <c r="B82" s="57"/>
      <c r="C82" s="57"/>
      <c r="D82" s="57"/>
      <c r="E82" s="57"/>
      <c r="F82" s="2"/>
      <c r="G82" s="1"/>
      <c r="H82" s="1"/>
      <c r="I82" s="1"/>
      <c r="J82" s="1"/>
      <c r="K82" s="2"/>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69">
        <v>333</v>
      </c>
      <c r="AM82" s="69">
        <v>332</v>
      </c>
      <c r="AN82" s="69">
        <v>291</v>
      </c>
      <c r="AO82" s="206">
        <v>1162</v>
      </c>
      <c r="AP82" s="69">
        <v>205</v>
      </c>
      <c r="AQ82" s="69">
        <v>298</v>
      </c>
      <c r="AR82" s="69">
        <v>380</v>
      </c>
      <c r="AS82" s="69">
        <v>252</v>
      </c>
      <c r="AT82" s="206">
        <f t="shared" si="7"/>
        <v>1135</v>
      </c>
      <c r="AU82" s="69">
        <v>204</v>
      </c>
      <c r="AV82" s="69">
        <v>343</v>
      </c>
      <c r="AW82" s="69">
        <v>378</v>
      </c>
    </row>
    <row r="83" spans="1:49" ht="12.75">
      <c r="A83" s="181" t="s">
        <v>49</v>
      </c>
      <c r="B83" s="57"/>
      <c r="C83" s="57"/>
      <c r="D83" s="57"/>
      <c r="E83" s="57"/>
      <c r="F83" s="2"/>
      <c r="G83" s="1"/>
      <c r="H83" s="1"/>
      <c r="I83" s="1"/>
      <c r="J83" s="1"/>
      <c r="K83" s="2"/>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69">
        <v>507</v>
      </c>
      <c r="AM83" s="69">
        <v>591</v>
      </c>
      <c r="AN83" s="69">
        <v>576</v>
      </c>
      <c r="AO83" s="206">
        <v>2380</v>
      </c>
      <c r="AP83" s="69">
        <v>640</v>
      </c>
      <c r="AQ83" s="69">
        <v>657</v>
      </c>
      <c r="AR83" s="69">
        <f>43+85+37+25+38+252+68</f>
        <v>548</v>
      </c>
      <c r="AS83" s="69">
        <v>553</v>
      </c>
      <c r="AT83" s="206">
        <f t="shared" si="7"/>
        <v>2398</v>
      </c>
      <c r="AU83" s="69">
        <f>65+162+97+73+92+20+242</f>
        <v>751</v>
      </c>
      <c r="AV83" s="69">
        <v>718</v>
      </c>
      <c r="AW83" s="69">
        <v>564</v>
      </c>
    </row>
    <row r="84" spans="1:49" ht="12.75">
      <c r="A84" s="181" t="s">
        <v>47</v>
      </c>
      <c r="B84" s="57"/>
      <c r="C84" s="57"/>
      <c r="D84" s="57"/>
      <c r="E84" s="57"/>
      <c r="F84" s="43">
        <v>2393</v>
      </c>
      <c r="G84" s="1"/>
      <c r="H84" s="1"/>
      <c r="I84" s="1"/>
      <c r="J84" s="1"/>
      <c r="K84" s="43">
        <v>2701</v>
      </c>
      <c r="L84" s="1"/>
      <c r="M84" s="1"/>
      <c r="N84" s="1"/>
      <c r="O84" s="1"/>
      <c r="P84" s="56">
        <v>4554</v>
      </c>
      <c r="Q84" s="69">
        <v>1221</v>
      </c>
      <c r="R84" s="69">
        <v>1354</v>
      </c>
      <c r="S84" s="69">
        <v>1381</v>
      </c>
      <c r="T84" s="69">
        <v>1361</v>
      </c>
      <c r="U84" s="56">
        <v>5317</v>
      </c>
      <c r="V84" s="69">
        <v>1406</v>
      </c>
      <c r="W84" s="69">
        <v>1291</v>
      </c>
      <c r="X84" s="69">
        <v>1446</v>
      </c>
      <c r="Y84" s="69">
        <v>1463</v>
      </c>
      <c r="Z84" s="206">
        <v>5606</v>
      </c>
      <c r="AA84" s="69">
        <v>1457</v>
      </c>
      <c r="AB84" s="69">
        <v>1495</v>
      </c>
      <c r="AC84" s="69">
        <v>1570</v>
      </c>
      <c r="AD84" s="69">
        <v>1398</v>
      </c>
      <c r="AE84" s="206">
        <v>5920</v>
      </c>
      <c r="AF84" s="69">
        <v>1499</v>
      </c>
      <c r="AG84" s="69">
        <v>1445</v>
      </c>
      <c r="AH84" s="69">
        <v>1700</v>
      </c>
      <c r="AI84" s="69">
        <v>1785</v>
      </c>
      <c r="AJ84" s="206">
        <f aca="true" t="shared" si="8" ref="AJ84:AJ89">+AF84+AG84+AH84+AI84</f>
        <v>6429</v>
      </c>
      <c r="AK84" s="69">
        <v>1989</v>
      </c>
      <c r="AL84" s="1"/>
      <c r="AM84" s="1"/>
      <c r="AN84" s="1"/>
      <c r="AO84" s="1"/>
      <c r="AP84" s="1"/>
      <c r="AQ84" s="1"/>
      <c r="AR84" s="1"/>
      <c r="AS84" s="1"/>
      <c r="AT84" s="1"/>
      <c r="AU84" s="1"/>
      <c r="AV84" s="1"/>
      <c r="AW84" s="1"/>
    </row>
    <row r="85" spans="1:49" ht="12.75">
      <c r="A85" s="181" t="s">
        <v>48</v>
      </c>
      <c r="B85" s="57"/>
      <c r="C85" s="57"/>
      <c r="D85" s="57"/>
      <c r="E85" s="57"/>
      <c r="F85" s="56">
        <v>840</v>
      </c>
      <c r="G85" s="1"/>
      <c r="H85" s="1"/>
      <c r="I85" s="1"/>
      <c r="J85" s="1"/>
      <c r="K85" s="56">
        <v>792</v>
      </c>
      <c r="L85" s="1"/>
      <c r="M85" s="1"/>
      <c r="N85" s="1"/>
      <c r="O85" s="1"/>
      <c r="P85" s="56">
        <v>1338</v>
      </c>
      <c r="Q85" s="69">
        <v>370</v>
      </c>
      <c r="R85" s="69">
        <v>364</v>
      </c>
      <c r="S85" s="69">
        <v>334</v>
      </c>
      <c r="T85" s="69">
        <v>378</v>
      </c>
      <c r="U85" s="56">
        <v>1446</v>
      </c>
      <c r="V85" s="69">
        <v>451</v>
      </c>
      <c r="W85" s="69">
        <v>407</v>
      </c>
      <c r="X85" s="69">
        <v>418</v>
      </c>
      <c r="Y85" s="69">
        <v>455</v>
      </c>
      <c r="Z85" s="206">
        <v>1732</v>
      </c>
      <c r="AA85" s="69">
        <v>530</v>
      </c>
      <c r="AB85" s="69">
        <v>426</v>
      </c>
      <c r="AC85" s="69">
        <v>423</v>
      </c>
      <c r="AD85" s="69">
        <v>460</v>
      </c>
      <c r="AE85" s="206">
        <v>1838</v>
      </c>
      <c r="AF85" s="69">
        <v>428</v>
      </c>
      <c r="AG85" s="69">
        <v>459</v>
      </c>
      <c r="AH85" s="69">
        <v>456</v>
      </c>
      <c r="AI85" s="69">
        <v>455</v>
      </c>
      <c r="AJ85" s="206">
        <f t="shared" si="8"/>
        <v>1798</v>
      </c>
      <c r="AK85" s="69">
        <v>469</v>
      </c>
      <c r="AL85" s="1"/>
      <c r="AM85" s="1"/>
      <c r="AN85" s="1"/>
      <c r="AO85" s="1"/>
      <c r="AP85" s="1"/>
      <c r="AQ85" s="1"/>
      <c r="AR85" s="1"/>
      <c r="AS85" s="1"/>
      <c r="AT85" s="1"/>
      <c r="AU85" s="1"/>
      <c r="AV85" s="1"/>
      <c r="AW85" s="1"/>
    </row>
    <row r="86" spans="1:49" ht="12.75">
      <c r="A86" s="181" t="s">
        <v>49</v>
      </c>
      <c r="B86" s="57"/>
      <c r="C86" s="57"/>
      <c r="D86" s="57"/>
      <c r="E86" s="57"/>
      <c r="F86" s="56">
        <v>2496</v>
      </c>
      <c r="G86" s="1"/>
      <c r="H86" s="1"/>
      <c r="I86" s="1"/>
      <c r="J86" s="1"/>
      <c r="K86" s="56">
        <v>1769</v>
      </c>
      <c r="L86" s="1"/>
      <c r="M86" s="1"/>
      <c r="N86" s="1"/>
      <c r="O86" s="1"/>
      <c r="P86" s="56">
        <v>2417</v>
      </c>
      <c r="Q86" s="69">
        <v>780</v>
      </c>
      <c r="R86" s="69">
        <v>715</v>
      </c>
      <c r="S86" s="69">
        <v>673</v>
      </c>
      <c r="T86" s="69">
        <v>674</v>
      </c>
      <c r="U86" s="56">
        <v>2842</v>
      </c>
      <c r="V86" s="69">
        <v>781</v>
      </c>
      <c r="W86" s="69">
        <v>675</v>
      </c>
      <c r="X86" s="69">
        <v>875</v>
      </c>
      <c r="Y86" s="69">
        <v>785</v>
      </c>
      <c r="Z86" s="206">
        <v>3116</v>
      </c>
      <c r="AA86" s="69">
        <v>783</v>
      </c>
      <c r="AB86" s="69">
        <v>535</v>
      </c>
      <c r="AC86" s="69">
        <v>831</v>
      </c>
      <c r="AD86" s="69">
        <v>750</v>
      </c>
      <c r="AE86" s="206">
        <v>2900</v>
      </c>
      <c r="AF86" s="69">
        <v>697</v>
      </c>
      <c r="AG86" s="69">
        <v>779</v>
      </c>
      <c r="AH86" s="69">
        <v>818</v>
      </c>
      <c r="AI86" s="69">
        <v>914</v>
      </c>
      <c r="AJ86" s="206">
        <f t="shared" si="8"/>
        <v>3208</v>
      </c>
      <c r="AK86" s="69">
        <v>1002</v>
      </c>
      <c r="AL86" s="1"/>
      <c r="AM86" s="1"/>
      <c r="AN86" s="1"/>
      <c r="AO86" s="1"/>
      <c r="AP86" s="1"/>
      <c r="AQ86" s="1"/>
      <c r="AR86" s="1"/>
      <c r="AS86" s="1"/>
      <c r="AT86" s="1"/>
      <c r="AU86" s="1"/>
      <c r="AV86" s="1"/>
      <c r="AW86" s="1"/>
    </row>
    <row r="87" spans="1:49" ht="12.75">
      <c r="A87" s="182" t="s">
        <v>50</v>
      </c>
      <c r="B87" s="57"/>
      <c r="C87" s="57"/>
      <c r="D87" s="57"/>
      <c r="E87" s="57"/>
      <c r="F87" s="43">
        <v>7296</v>
      </c>
      <c r="G87" s="1"/>
      <c r="H87" s="1"/>
      <c r="I87" s="1"/>
      <c r="J87" s="1"/>
      <c r="K87" s="43">
        <v>6778</v>
      </c>
      <c r="L87" s="1"/>
      <c r="M87" s="1"/>
      <c r="N87" s="1"/>
      <c r="O87" s="1"/>
      <c r="P87" s="43">
        <v>10988</v>
      </c>
      <c r="Q87" s="62">
        <v>3150</v>
      </c>
      <c r="R87" s="62">
        <v>3150</v>
      </c>
      <c r="S87" s="62">
        <v>3192</v>
      </c>
      <c r="T87" s="62">
        <v>3219</v>
      </c>
      <c r="U87" s="43">
        <v>12711</v>
      </c>
      <c r="V87" s="62">
        <v>3398</v>
      </c>
      <c r="W87" s="62">
        <v>3053</v>
      </c>
      <c r="X87" s="62">
        <v>3471</v>
      </c>
      <c r="Y87" s="62">
        <v>3418</v>
      </c>
      <c r="Z87" s="200">
        <v>13342</v>
      </c>
      <c r="AA87" s="62">
        <v>3463</v>
      </c>
      <c r="AB87" s="62">
        <v>3164</v>
      </c>
      <c r="AC87" s="62">
        <v>3545</v>
      </c>
      <c r="AD87" s="62">
        <v>3226</v>
      </c>
      <c r="AE87" s="200">
        <v>13398</v>
      </c>
      <c r="AF87" s="62">
        <f>SUM(AF77:AF86)</f>
        <v>3343</v>
      </c>
      <c r="AG87" s="62">
        <f>SUM(AG77:AG86)</f>
        <v>3386</v>
      </c>
      <c r="AH87" s="62">
        <f>SUM(AH77:AH86)</f>
        <v>3761</v>
      </c>
      <c r="AI87" s="62">
        <f>SUM(AI77:AI86)</f>
        <v>4004</v>
      </c>
      <c r="AJ87" s="200">
        <f t="shared" si="8"/>
        <v>14494</v>
      </c>
      <c r="AK87" s="62">
        <v>4268</v>
      </c>
      <c r="AL87" s="62">
        <v>3838</v>
      </c>
      <c r="AM87" s="62">
        <v>4135</v>
      </c>
      <c r="AN87" s="62">
        <v>4190</v>
      </c>
      <c r="AO87" s="200">
        <v>16431</v>
      </c>
      <c r="AP87" s="62">
        <v>3893</v>
      </c>
      <c r="AQ87" s="62">
        <v>3860</v>
      </c>
      <c r="AR87" s="62">
        <f>SUM(AR77:AR86)</f>
        <v>4180</v>
      </c>
      <c r="AS87" s="62">
        <f>SUM(AS77:AS86)</f>
        <v>3970</v>
      </c>
      <c r="AT87" s="200">
        <f t="shared" si="7"/>
        <v>15903</v>
      </c>
      <c r="AU87" s="62">
        <f>SUM(AU77:AU83)</f>
        <v>4011</v>
      </c>
      <c r="AV87" s="62">
        <f>SUM(AV77:AV83)</f>
        <v>3910</v>
      </c>
      <c r="AW87" s="62">
        <f>SUM(AW77:AW83)</f>
        <v>4382</v>
      </c>
    </row>
    <row r="88" spans="1:49" ht="12.75">
      <c r="A88" s="181" t="s">
        <v>264</v>
      </c>
      <c r="B88" s="57"/>
      <c r="C88" s="57"/>
      <c r="D88" s="57"/>
      <c r="E88" s="57"/>
      <c r="F88" s="56">
        <v>136</v>
      </c>
      <c r="G88" s="1"/>
      <c r="H88" s="1"/>
      <c r="I88" s="1"/>
      <c r="J88" s="1"/>
      <c r="K88" s="56">
        <v>108</v>
      </c>
      <c r="L88" s="1"/>
      <c r="M88" s="1"/>
      <c r="N88" s="1"/>
      <c r="O88" s="1"/>
      <c r="P88" s="56"/>
      <c r="Q88" s="69"/>
      <c r="R88" s="69"/>
      <c r="S88" s="69"/>
      <c r="T88" s="69"/>
      <c r="U88" s="56"/>
      <c r="V88" s="69">
        <v>37</v>
      </c>
      <c r="W88" s="69">
        <v>43</v>
      </c>
      <c r="X88" s="69">
        <v>29</v>
      </c>
      <c r="Y88" s="69">
        <v>38</v>
      </c>
      <c r="Z88" s="206">
        <v>146</v>
      </c>
      <c r="AA88" s="69">
        <v>40</v>
      </c>
      <c r="AB88" s="69">
        <v>38</v>
      </c>
      <c r="AC88" s="69">
        <v>31</v>
      </c>
      <c r="AD88" s="69">
        <v>48</v>
      </c>
      <c r="AE88" s="206">
        <v>157</v>
      </c>
      <c r="AF88" s="69">
        <v>32</v>
      </c>
      <c r="AG88" s="69">
        <v>42</v>
      </c>
      <c r="AH88" s="69">
        <v>35</v>
      </c>
      <c r="AI88" s="69">
        <v>35</v>
      </c>
      <c r="AJ88" s="206">
        <f t="shared" si="8"/>
        <v>144</v>
      </c>
      <c r="AK88" s="69">
        <v>37</v>
      </c>
      <c r="AL88" s="69">
        <v>30</v>
      </c>
      <c r="AM88" s="69">
        <v>39</v>
      </c>
      <c r="AN88" s="69">
        <v>32</v>
      </c>
      <c r="AO88" s="206">
        <v>138</v>
      </c>
      <c r="AP88" s="69">
        <v>25</v>
      </c>
      <c r="AQ88" s="69">
        <v>11</v>
      </c>
      <c r="AR88" s="69">
        <v>57</v>
      </c>
      <c r="AS88" s="69">
        <v>37</v>
      </c>
      <c r="AT88" s="206">
        <f t="shared" si="7"/>
        <v>130</v>
      </c>
      <c r="AU88" s="69">
        <v>335</v>
      </c>
      <c r="AV88" s="69">
        <v>261</v>
      </c>
      <c r="AW88" s="69">
        <v>41</v>
      </c>
    </row>
    <row r="89" spans="1:49" ht="12.75">
      <c r="A89" s="181" t="s">
        <v>272</v>
      </c>
      <c r="B89" s="57"/>
      <c r="C89" s="57"/>
      <c r="D89" s="57"/>
      <c r="E89" s="57"/>
      <c r="F89" s="56">
        <v>442</v>
      </c>
      <c r="G89" s="1"/>
      <c r="H89" s="1"/>
      <c r="I89" s="1"/>
      <c r="J89" s="1"/>
      <c r="K89" s="56">
        <v>530</v>
      </c>
      <c r="L89" s="1"/>
      <c r="M89" s="1"/>
      <c r="N89" s="1"/>
      <c r="O89" s="1"/>
      <c r="P89" s="56">
        <v>1219</v>
      </c>
      <c r="Q89" s="69">
        <v>374.0000000000009</v>
      </c>
      <c r="R89" s="69">
        <v>332</v>
      </c>
      <c r="S89" s="69">
        <v>367</v>
      </c>
      <c r="T89" s="69">
        <v>414</v>
      </c>
      <c r="U89" s="56">
        <v>1487</v>
      </c>
      <c r="V89" s="69">
        <v>415</v>
      </c>
      <c r="W89" s="69">
        <v>344</v>
      </c>
      <c r="X89" s="69">
        <v>387</v>
      </c>
      <c r="Y89" s="69">
        <v>420</v>
      </c>
      <c r="Z89" s="206">
        <v>1566</v>
      </c>
      <c r="AA89" s="69">
        <v>437</v>
      </c>
      <c r="AB89" s="69">
        <v>373</v>
      </c>
      <c r="AC89" s="69">
        <v>369</v>
      </c>
      <c r="AD89" s="69">
        <v>376</v>
      </c>
      <c r="AE89" s="206">
        <v>1555</v>
      </c>
      <c r="AF89" s="69">
        <v>428</v>
      </c>
      <c r="AG89" s="69">
        <v>364</v>
      </c>
      <c r="AH89" s="69">
        <v>410</v>
      </c>
      <c r="AI89" s="69">
        <v>463</v>
      </c>
      <c r="AJ89" s="206">
        <f t="shared" si="8"/>
        <v>1665</v>
      </c>
      <c r="AK89" s="69">
        <v>471</v>
      </c>
      <c r="AL89" s="69">
        <v>388</v>
      </c>
      <c r="AM89" s="69">
        <v>357</v>
      </c>
      <c r="AN89" s="69">
        <v>356</v>
      </c>
      <c r="AO89" s="206">
        <v>1572</v>
      </c>
      <c r="AP89" s="69">
        <v>324</v>
      </c>
      <c r="AQ89" s="69">
        <v>313</v>
      </c>
      <c r="AR89" s="69">
        <v>302</v>
      </c>
      <c r="AS89" s="69">
        <v>335</v>
      </c>
      <c r="AT89" s="206">
        <f t="shared" si="7"/>
        <v>1274</v>
      </c>
      <c r="AU89" s="69">
        <v>25</v>
      </c>
      <c r="AV89" s="69">
        <v>26</v>
      </c>
      <c r="AW89" s="69">
        <v>353</v>
      </c>
    </row>
    <row r="90" spans="1:49" ht="12.75" customHeight="1">
      <c r="A90" s="182" t="s">
        <v>51</v>
      </c>
      <c r="B90" s="57"/>
      <c r="C90" s="57"/>
      <c r="D90" s="57"/>
      <c r="E90" s="57"/>
      <c r="F90" s="43">
        <v>7874</v>
      </c>
      <c r="G90" s="1"/>
      <c r="H90" s="1"/>
      <c r="I90" s="1"/>
      <c r="J90" s="1"/>
      <c r="K90" s="43">
        <v>7416</v>
      </c>
      <c r="L90" s="1"/>
      <c r="M90" s="1"/>
      <c r="N90" s="1"/>
      <c r="O90" s="1"/>
      <c r="P90" s="43">
        <v>12207</v>
      </c>
      <c r="Q90" s="62">
        <v>3524</v>
      </c>
      <c r="R90" s="62">
        <v>3482</v>
      </c>
      <c r="S90" s="62">
        <v>3559</v>
      </c>
      <c r="T90" s="62">
        <v>3633</v>
      </c>
      <c r="U90" s="43">
        <v>14198</v>
      </c>
      <c r="V90" s="62">
        <v>3850</v>
      </c>
      <c r="W90" s="62">
        <v>3440</v>
      </c>
      <c r="X90" s="62">
        <v>3887</v>
      </c>
      <c r="Y90" s="62">
        <v>3876</v>
      </c>
      <c r="Z90" s="200">
        <v>15054</v>
      </c>
      <c r="AA90" s="62">
        <v>3940</v>
      </c>
      <c r="AB90" s="62">
        <v>3575</v>
      </c>
      <c r="AC90" s="62">
        <v>3945</v>
      </c>
      <c r="AD90" s="62">
        <v>3650</v>
      </c>
      <c r="AE90" s="200">
        <v>15110</v>
      </c>
      <c r="AF90" s="62">
        <f>+AF87+AF88+AF89</f>
        <v>3803</v>
      </c>
      <c r="AG90" s="62">
        <f>+AG87+AG88+AG89</f>
        <v>3792</v>
      </c>
      <c r="AH90" s="62">
        <f>+AH87+AH88+AH89</f>
        <v>4206</v>
      </c>
      <c r="AI90" s="62">
        <f>+AI87+AI88+AI89</f>
        <v>4502</v>
      </c>
      <c r="AJ90" s="200">
        <f>+AJ87+AJ88+AJ89</f>
        <v>16303</v>
      </c>
      <c r="AK90" s="62">
        <v>4776</v>
      </c>
      <c r="AL90" s="62">
        <v>4256</v>
      </c>
      <c r="AM90" s="62">
        <v>4531</v>
      </c>
      <c r="AN90" s="62">
        <v>4578</v>
      </c>
      <c r="AO90" s="200">
        <v>18141</v>
      </c>
      <c r="AP90" s="62">
        <v>4242</v>
      </c>
      <c r="AQ90" s="62">
        <v>4184</v>
      </c>
      <c r="AR90" s="62">
        <f>SUM(AR87:AR89)</f>
        <v>4539</v>
      </c>
      <c r="AS90" s="62">
        <f>SUM(AS87:AS89)</f>
        <v>4342</v>
      </c>
      <c r="AT90" s="200">
        <f t="shared" si="7"/>
        <v>17307</v>
      </c>
      <c r="AU90" s="62">
        <f>SUM(AU87:AU89)</f>
        <v>4371</v>
      </c>
      <c r="AV90" s="62">
        <f>SUM(AV87:AV89)</f>
        <v>4197</v>
      </c>
      <c r="AW90" s="62">
        <f>SUM(AW87:AW89)</f>
        <v>4776</v>
      </c>
    </row>
    <row r="91" ht="25.5">
      <c r="A91" s="26" t="s">
        <v>273</v>
      </c>
    </row>
    <row r="92" ht="12.75">
      <c r="A92" s="26"/>
    </row>
    <row r="93" ht="12.75"/>
    <row r="94" spans="1:49" ht="12.75">
      <c r="A94" s="178" t="s">
        <v>425</v>
      </c>
      <c r="B94" s="7" t="s">
        <v>0</v>
      </c>
      <c r="C94" s="7" t="s">
        <v>1</v>
      </c>
      <c r="D94" s="7" t="s">
        <v>2</v>
      </c>
      <c r="E94" s="7" t="s">
        <v>3</v>
      </c>
      <c r="F94" s="7" t="s">
        <v>4</v>
      </c>
      <c r="G94" s="7" t="s">
        <v>10</v>
      </c>
      <c r="H94" s="7" t="s">
        <v>11</v>
      </c>
      <c r="I94" s="7" t="s">
        <v>12</v>
      </c>
      <c r="J94" s="7" t="s">
        <v>13</v>
      </c>
      <c r="K94" s="7" t="s">
        <v>14</v>
      </c>
      <c r="L94" s="7" t="s">
        <v>15</v>
      </c>
      <c r="M94" s="7" t="s">
        <v>16</v>
      </c>
      <c r="N94" s="7" t="s">
        <v>17</v>
      </c>
      <c r="O94" s="7" t="s">
        <v>18</v>
      </c>
      <c r="P94" s="7" t="s">
        <v>19</v>
      </c>
      <c r="Q94" s="7" t="s">
        <v>20</v>
      </c>
      <c r="R94" s="7" t="s">
        <v>21</v>
      </c>
      <c r="S94" s="7" t="s">
        <v>22</v>
      </c>
      <c r="T94" s="7" t="s">
        <v>23</v>
      </c>
      <c r="U94" s="7" t="s">
        <v>24</v>
      </c>
      <c r="V94" s="178" t="s">
        <v>25</v>
      </c>
      <c r="W94" s="178" t="s">
        <v>26</v>
      </c>
      <c r="X94" s="178" t="s">
        <v>27</v>
      </c>
      <c r="Y94" s="178" t="s">
        <v>28</v>
      </c>
      <c r="Z94" s="178" t="s">
        <v>29</v>
      </c>
      <c r="AA94" s="178" t="s">
        <v>30</v>
      </c>
      <c r="AB94" s="178" t="s">
        <v>31</v>
      </c>
      <c r="AC94" s="178" t="s">
        <v>32</v>
      </c>
      <c r="AD94" s="178" t="s">
        <v>275</v>
      </c>
      <c r="AE94" s="178" t="s">
        <v>276</v>
      </c>
      <c r="AF94" s="178" t="s">
        <v>278</v>
      </c>
      <c r="AG94" s="178" t="s">
        <v>280</v>
      </c>
      <c r="AH94" s="178" t="s">
        <v>287</v>
      </c>
      <c r="AI94" s="178" t="s">
        <v>289</v>
      </c>
      <c r="AJ94" s="178" t="s">
        <v>290</v>
      </c>
      <c r="AK94" s="178" t="s">
        <v>299</v>
      </c>
      <c r="AL94" s="178" t="s">
        <v>300</v>
      </c>
      <c r="AM94" s="178" t="s">
        <v>301</v>
      </c>
      <c r="AN94" s="178" t="s">
        <v>302</v>
      </c>
      <c r="AO94" s="178" t="s">
        <v>303</v>
      </c>
      <c r="AP94" s="178" t="s">
        <v>341</v>
      </c>
      <c r="AQ94" s="178" t="s">
        <v>342</v>
      </c>
      <c r="AR94" s="178" t="s">
        <v>343</v>
      </c>
      <c r="AS94" s="178" t="s">
        <v>344</v>
      </c>
      <c r="AT94" s="178" t="s">
        <v>345</v>
      </c>
      <c r="AU94" s="179" t="s">
        <v>491</v>
      </c>
      <c r="AV94" s="179" t="s">
        <v>494</v>
      </c>
      <c r="AW94" s="179" t="s">
        <v>496</v>
      </c>
    </row>
    <row r="95" spans="1:49" ht="12.75">
      <c r="A95" s="3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3"/>
      <c r="AJ95" s="53"/>
      <c r="AK95" s="52"/>
      <c r="AL95" s="52"/>
      <c r="AM95" s="52"/>
      <c r="AN95" s="53"/>
      <c r="AO95" s="53"/>
      <c r="AP95" s="52"/>
      <c r="AQ95" s="52"/>
      <c r="AR95" s="52"/>
      <c r="AS95" s="53"/>
      <c r="AT95" s="53"/>
      <c r="AU95" s="52"/>
      <c r="AV95" s="52"/>
      <c r="AW95" s="52"/>
    </row>
    <row r="96" spans="1:49" ht="12.75">
      <c r="A96" s="181" t="s">
        <v>53</v>
      </c>
      <c r="B96" s="69">
        <v>1068</v>
      </c>
      <c r="C96" s="69">
        <v>1099</v>
      </c>
      <c r="D96" s="69">
        <v>1205</v>
      </c>
      <c r="E96" s="69">
        <v>1314</v>
      </c>
      <c r="F96" s="56">
        <v>4686</v>
      </c>
      <c r="G96" s="69">
        <v>900</v>
      </c>
      <c r="H96" s="69">
        <v>1018</v>
      </c>
      <c r="I96" s="69">
        <v>1189</v>
      </c>
      <c r="J96" s="69">
        <v>1162</v>
      </c>
      <c r="K96" s="56">
        <v>4269</v>
      </c>
      <c r="L96" s="69">
        <v>881</v>
      </c>
      <c r="M96" s="69">
        <v>1047</v>
      </c>
      <c r="N96" s="69">
        <v>1132</v>
      </c>
      <c r="O96" s="69">
        <v>1203</v>
      </c>
      <c r="P96" s="56">
        <v>4263</v>
      </c>
      <c r="Q96" s="69">
        <v>826</v>
      </c>
      <c r="R96" s="69">
        <v>989</v>
      </c>
      <c r="S96" s="69">
        <v>1108</v>
      </c>
      <c r="T96" s="69">
        <v>1159</v>
      </c>
      <c r="U96" s="56">
        <v>4082</v>
      </c>
      <c r="V96" s="69">
        <v>808</v>
      </c>
      <c r="W96" s="69">
        <v>1038</v>
      </c>
      <c r="X96" s="69">
        <v>1189</v>
      </c>
      <c r="Y96" s="69">
        <v>1221</v>
      </c>
      <c r="Z96" s="206">
        <v>4256</v>
      </c>
      <c r="AA96" s="69">
        <v>964</v>
      </c>
      <c r="AB96" s="69">
        <v>1206</v>
      </c>
      <c r="AC96" s="69">
        <v>1321</v>
      </c>
      <c r="AD96" s="69">
        <v>1313</v>
      </c>
      <c r="AE96" s="206">
        <v>4804</v>
      </c>
      <c r="AF96" s="69">
        <v>1017</v>
      </c>
      <c r="AG96" s="69">
        <v>1193</v>
      </c>
      <c r="AH96" s="69">
        <v>1377</v>
      </c>
      <c r="AI96" s="69">
        <f>1290-20</f>
        <v>1270</v>
      </c>
      <c r="AJ96" s="206">
        <f>SUM(AF96:AI96)</f>
        <v>4857</v>
      </c>
      <c r="AK96" s="69">
        <v>1055</v>
      </c>
      <c r="AL96" s="69">
        <v>1209</v>
      </c>
      <c r="AM96" s="69">
        <v>1324</v>
      </c>
      <c r="AN96" s="69">
        <v>1320</v>
      </c>
      <c r="AO96" s="206">
        <v>4908</v>
      </c>
      <c r="AP96" s="69">
        <v>1068</v>
      </c>
      <c r="AQ96" s="69">
        <v>1267</v>
      </c>
      <c r="AR96" s="69">
        <v>1299</v>
      </c>
      <c r="AS96" s="69">
        <v>1264</v>
      </c>
      <c r="AT96" s="206">
        <f>SUM(AP96:AS96)</f>
        <v>4898</v>
      </c>
      <c r="AU96" s="69">
        <v>866</v>
      </c>
      <c r="AV96" s="69">
        <v>1161</v>
      </c>
      <c r="AW96" s="69">
        <v>1212</v>
      </c>
    </row>
    <row r="97" spans="1:49" ht="12.75">
      <c r="A97" s="181" t="s">
        <v>54</v>
      </c>
      <c r="B97" s="69"/>
      <c r="C97" s="69"/>
      <c r="D97" s="69"/>
      <c r="E97" s="69"/>
      <c r="F97" s="56"/>
      <c r="G97" s="69">
        <v>60</v>
      </c>
      <c r="H97" s="69">
        <v>73</v>
      </c>
      <c r="I97" s="69">
        <v>76</v>
      </c>
      <c r="J97" s="69">
        <v>50</v>
      </c>
      <c r="K97" s="56">
        <v>259</v>
      </c>
      <c r="L97" s="69">
        <v>32</v>
      </c>
      <c r="M97" s="69">
        <v>351</v>
      </c>
      <c r="N97" s="69">
        <v>407</v>
      </c>
      <c r="O97" s="69">
        <v>402</v>
      </c>
      <c r="P97" s="56">
        <v>1192</v>
      </c>
      <c r="Q97" s="69">
        <v>288</v>
      </c>
      <c r="R97" s="69">
        <v>377</v>
      </c>
      <c r="S97" s="69">
        <v>389</v>
      </c>
      <c r="T97" s="69">
        <v>357</v>
      </c>
      <c r="U97" s="56">
        <v>1411</v>
      </c>
      <c r="V97" s="69">
        <v>269</v>
      </c>
      <c r="W97" s="69">
        <v>351</v>
      </c>
      <c r="X97" s="69">
        <v>392</v>
      </c>
      <c r="Y97" s="69">
        <v>373</v>
      </c>
      <c r="Z97" s="206">
        <v>1385</v>
      </c>
      <c r="AA97" s="69">
        <v>284</v>
      </c>
      <c r="AB97" s="69">
        <v>385</v>
      </c>
      <c r="AC97" s="69">
        <v>419</v>
      </c>
      <c r="AD97" s="69">
        <v>384</v>
      </c>
      <c r="AE97" s="206">
        <v>1471</v>
      </c>
      <c r="AF97" s="69">
        <v>301</v>
      </c>
      <c r="AG97" s="69">
        <v>391</v>
      </c>
      <c r="AH97" s="69">
        <v>432</v>
      </c>
      <c r="AI97" s="69">
        <v>408</v>
      </c>
      <c r="AJ97" s="206">
        <f>SUM(AF97:AI97)</f>
        <v>1532</v>
      </c>
      <c r="AK97" s="69">
        <v>326</v>
      </c>
      <c r="AL97" s="69">
        <v>416</v>
      </c>
      <c r="AM97" s="69">
        <v>470</v>
      </c>
      <c r="AN97" s="69">
        <v>423</v>
      </c>
      <c r="AO97" s="206">
        <v>1635</v>
      </c>
      <c r="AP97" s="69">
        <v>268</v>
      </c>
      <c r="AQ97" s="69">
        <v>356</v>
      </c>
      <c r="AR97" s="69">
        <v>437</v>
      </c>
      <c r="AS97" s="69">
        <v>374</v>
      </c>
      <c r="AT97" s="206">
        <f>SUM(AP97:AS97)</f>
        <v>1435</v>
      </c>
      <c r="AU97" s="69">
        <v>331</v>
      </c>
      <c r="AV97" s="69">
        <v>361</v>
      </c>
      <c r="AW97" s="69">
        <v>436</v>
      </c>
    </row>
    <row r="98" spans="1:49" ht="12.75">
      <c r="A98" s="181" t="s">
        <v>55</v>
      </c>
      <c r="B98" s="69">
        <v>571</v>
      </c>
      <c r="C98" s="69">
        <v>553</v>
      </c>
      <c r="D98" s="69">
        <v>633</v>
      </c>
      <c r="E98" s="69">
        <v>595</v>
      </c>
      <c r="F98" s="56">
        <v>2352</v>
      </c>
      <c r="G98" s="69">
        <v>574</v>
      </c>
      <c r="H98" s="69">
        <v>607</v>
      </c>
      <c r="I98" s="69">
        <v>662</v>
      </c>
      <c r="J98" s="69">
        <v>569</v>
      </c>
      <c r="K98" s="56">
        <v>2412</v>
      </c>
      <c r="L98" s="69">
        <v>528</v>
      </c>
      <c r="M98" s="69">
        <v>1344</v>
      </c>
      <c r="N98" s="69">
        <v>1485</v>
      </c>
      <c r="O98" s="69">
        <v>1424</v>
      </c>
      <c r="P98" s="56">
        <v>4781</v>
      </c>
      <c r="Q98" s="69">
        <v>1236</v>
      </c>
      <c r="R98" s="69">
        <v>1494</v>
      </c>
      <c r="S98" s="69">
        <v>1658</v>
      </c>
      <c r="T98" s="69">
        <v>1612</v>
      </c>
      <c r="U98" s="56">
        <v>6000</v>
      </c>
      <c r="V98" s="69">
        <v>1398</v>
      </c>
      <c r="W98" s="69">
        <v>1592</v>
      </c>
      <c r="X98" s="69">
        <v>1597</v>
      </c>
      <c r="Y98" s="69">
        <v>1526</v>
      </c>
      <c r="Z98" s="206">
        <v>6113</v>
      </c>
      <c r="AA98" s="69">
        <v>1390</v>
      </c>
      <c r="AB98" s="69">
        <v>1546</v>
      </c>
      <c r="AC98" s="69">
        <v>1535</v>
      </c>
      <c r="AD98" s="69">
        <v>1343</v>
      </c>
      <c r="AE98" s="206">
        <v>5814</v>
      </c>
      <c r="AF98" s="69">
        <v>1436</v>
      </c>
      <c r="AG98" s="69">
        <v>1590</v>
      </c>
      <c r="AH98" s="69">
        <v>1710</v>
      </c>
      <c r="AI98" s="69">
        <f>1717+252</f>
        <v>1969</v>
      </c>
      <c r="AJ98" s="206">
        <f>SUM(AF98:AI98)</f>
        <v>6705</v>
      </c>
      <c r="AK98" s="69">
        <v>2086</v>
      </c>
      <c r="AL98" s="69">
        <v>2399</v>
      </c>
      <c r="AM98" s="69">
        <v>2253</v>
      </c>
      <c r="AN98" s="69">
        <v>2273</v>
      </c>
      <c r="AO98" s="206">
        <v>9011</v>
      </c>
      <c r="AP98" s="69">
        <v>2176</v>
      </c>
      <c r="AQ98" s="69">
        <v>2104</v>
      </c>
      <c r="AR98" s="69">
        <v>2301</v>
      </c>
      <c r="AS98" s="69">
        <v>2252</v>
      </c>
      <c r="AT98" s="206">
        <f>SUM(AP98:AS98)</f>
        <v>8833</v>
      </c>
      <c r="AU98" s="69">
        <v>2047</v>
      </c>
      <c r="AV98" s="69">
        <v>2311</v>
      </c>
      <c r="AW98" s="69">
        <v>2494</v>
      </c>
    </row>
    <row r="99" spans="1:49" ht="12.75">
      <c r="A99" s="182" t="s">
        <v>56</v>
      </c>
      <c r="B99" s="62">
        <v>1639</v>
      </c>
      <c r="C99" s="62">
        <v>1652</v>
      </c>
      <c r="D99" s="62">
        <v>1838</v>
      </c>
      <c r="E99" s="62">
        <v>1909</v>
      </c>
      <c r="F99" s="43">
        <v>7038</v>
      </c>
      <c r="G99" s="62">
        <v>1534</v>
      </c>
      <c r="H99" s="62">
        <v>1698</v>
      </c>
      <c r="I99" s="62">
        <v>1927</v>
      </c>
      <c r="J99" s="62">
        <v>1781</v>
      </c>
      <c r="K99" s="43">
        <v>6940</v>
      </c>
      <c r="L99" s="62">
        <v>1441</v>
      </c>
      <c r="M99" s="62">
        <v>2742</v>
      </c>
      <c r="N99" s="62">
        <v>3024</v>
      </c>
      <c r="O99" s="62">
        <v>3029</v>
      </c>
      <c r="P99" s="43">
        <v>10236</v>
      </c>
      <c r="Q99" s="62">
        <v>2350</v>
      </c>
      <c r="R99" s="62">
        <v>2860</v>
      </c>
      <c r="S99" s="62">
        <v>3155</v>
      </c>
      <c r="T99" s="62">
        <v>3128</v>
      </c>
      <c r="U99" s="43">
        <v>11493</v>
      </c>
      <c r="V99" s="62">
        <v>2475</v>
      </c>
      <c r="W99" s="62">
        <v>2981</v>
      </c>
      <c r="X99" s="62">
        <v>3178</v>
      </c>
      <c r="Y99" s="62">
        <v>3120</v>
      </c>
      <c r="Z99" s="200">
        <v>11754</v>
      </c>
      <c r="AA99" s="62">
        <v>2638</v>
      </c>
      <c r="AB99" s="62">
        <v>3137</v>
      </c>
      <c r="AC99" s="62">
        <v>3275</v>
      </c>
      <c r="AD99" s="62">
        <v>3040</v>
      </c>
      <c r="AE99" s="200">
        <v>12089</v>
      </c>
      <c r="AF99" s="62">
        <f>+AF96+AF97+AF98</f>
        <v>2754</v>
      </c>
      <c r="AG99" s="62">
        <f>+AG96+AG97+AG98</f>
        <v>3174</v>
      </c>
      <c r="AH99" s="62">
        <v>3519</v>
      </c>
      <c r="AI99" s="62">
        <f>SUM(AI96:AI98)</f>
        <v>3647</v>
      </c>
      <c r="AJ99" s="200">
        <f>+AF99+AG99+AH99+AI99</f>
        <v>13094</v>
      </c>
      <c r="AK99" s="62">
        <f>+AK96+AK97+AK98</f>
        <v>3467</v>
      </c>
      <c r="AL99" s="62">
        <f>+AL96+AL97+AL98</f>
        <v>4024</v>
      </c>
      <c r="AM99" s="62">
        <f>+AM96+AM97+AM98</f>
        <v>4047</v>
      </c>
      <c r="AN99" s="62">
        <v>4016</v>
      </c>
      <c r="AO99" s="200">
        <f>+AK99+AL99+AM99+AN99</f>
        <v>15554</v>
      </c>
      <c r="AP99" s="62">
        <f>+AP96+AP97+AP98</f>
        <v>3512</v>
      </c>
      <c r="AQ99" s="62">
        <f>+AQ96+AQ97+AQ98</f>
        <v>3727</v>
      </c>
      <c r="AR99" s="62">
        <f>SUM(AR96:AR98)</f>
        <v>4037</v>
      </c>
      <c r="AS99" s="62">
        <f>SUM(AS96:AS98)</f>
        <v>3890</v>
      </c>
      <c r="AT99" s="200">
        <f>SUM(AP99:AS99)</f>
        <v>15166</v>
      </c>
      <c r="AU99" s="62">
        <f>+AU96+AU97+AU98</f>
        <v>3244</v>
      </c>
      <c r="AV99" s="62">
        <f>+AV96+AV97+AV98</f>
        <v>3833</v>
      </c>
      <c r="AW99" s="62">
        <f>+AW96+AW97+AW98</f>
        <v>4142</v>
      </c>
    </row>
    <row r="100" ht="12.75">
      <c r="A100" s="33" t="s">
        <v>326</v>
      </c>
    </row>
    <row r="101" ht="12.75">
      <c r="A101" s="33" t="s">
        <v>274</v>
      </c>
    </row>
    <row r="102" ht="12.75"/>
    <row r="103" spans="1:49" ht="12.75">
      <c r="A103" s="178" t="s">
        <v>426</v>
      </c>
      <c r="B103" s="59" t="s">
        <v>0</v>
      </c>
      <c r="C103" s="59" t="s">
        <v>1</v>
      </c>
      <c r="D103" s="59" t="s">
        <v>2</v>
      </c>
      <c r="E103" s="59" t="s">
        <v>3</v>
      </c>
      <c r="F103" s="59" t="s">
        <v>4</v>
      </c>
      <c r="G103" s="59" t="s">
        <v>10</v>
      </c>
      <c r="H103" s="59" t="s">
        <v>11</v>
      </c>
      <c r="I103" s="59" t="s">
        <v>12</v>
      </c>
      <c r="J103" s="59" t="s">
        <v>13</v>
      </c>
      <c r="K103" s="59" t="s">
        <v>14</v>
      </c>
      <c r="L103" s="59" t="s">
        <v>15</v>
      </c>
      <c r="M103" s="59" t="s">
        <v>16</v>
      </c>
      <c r="N103" s="59" t="s">
        <v>17</v>
      </c>
      <c r="O103" s="59" t="s">
        <v>18</v>
      </c>
      <c r="P103" s="59" t="s">
        <v>19</v>
      </c>
      <c r="Q103" s="59" t="s">
        <v>20</v>
      </c>
      <c r="R103" s="59" t="s">
        <v>21</v>
      </c>
      <c r="S103" s="59" t="s">
        <v>22</v>
      </c>
      <c r="T103" s="59" t="s">
        <v>23</v>
      </c>
      <c r="U103" s="59" t="s">
        <v>24</v>
      </c>
      <c r="V103" s="178" t="s">
        <v>25</v>
      </c>
      <c r="W103" s="178" t="s">
        <v>26</v>
      </c>
      <c r="X103" s="178" t="s">
        <v>27</v>
      </c>
      <c r="Y103" s="178" t="s">
        <v>28</v>
      </c>
      <c r="Z103" s="178" t="s">
        <v>29</v>
      </c>
      <c r="AA103" s="178" t="s">
        <v>30</v>
      </c>
      <c r="AB103" s="178" t="s">
        <v>31</v>
      </c>
      <c r="AC103" s="178" t="s">
        <v>32</v>
      </c>
      <c r="AD103" s="178" t="s">
        <v>275</v>
      </c>
      <c r="AE103" s="178" t="s">
        <v>276</v>
      </c>
      <c r="AF103" s="178" t="s">
        <v>278</v>
      </c>
      <c r="AG103" s="178" t="s">
        <v>280</v>
      </c>
      <c r="AH103" s="178" t="s">
        <v>287</v>
      </c>
      <c r="AI103" s="178" t="s">
        <v>289</v>
      </c>
      <c r="AJ103" s="178" t="s">
        <v>290</v>
      </c>
      <c r="AK103" s="178" t="s">
        <v>299</v>
      </c>
      <c r="AL103" s="178" t="s">
        <v>300</v>
      </c>
      <c r="AM103" s="178" t="s">
        <v>301</v>
      </c>
      <c r="AN103" s="178" t="s">
        <v>302</v>
      </c>
      <c r="AO103" s="178" t="s">
        <v>303</v>
      </c>
      <c r="AP103" s="178" t="s">
        <v>341</v>
      </c>
      <c r="AQ103" s="178" t="s">
        <v>342</v>
      </c>
      <c r="AR103" s="178" t="s">
        <v>343</v>
      </c>
      <c r="AS103" s="178" t="s">
        <v>344</v>
      </c>
      <c r="AT103" s="178" t="s">
        <v>345</v>
      </c>
      <c r="AU103" s="179" t="s">
        <v>491</v>
      </c>
      <c r="AV103" s="179" t="s">
        <v>494</v>
      </c>
      <c r="AW103" s="179" t="s">
        <v>496</v>
      </c>
    </row>
    <row r="104" spans="1:49" ht="12.75">
      <c r="A104" s="3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18"/>
      <c r="AJ104" s="18"/>
      <c r="AK104" s="19"/>
      <c r="AL104" s="19"/>
      <c r="AM104" s="19"/>
      <c r="AN104" s="18"/>
      <c r="AO104" s="18"/>
      <c r="AP104" s="19"/>
      <c r="AQ104" s="19"/>
      <c r="AR104" s="19"/>
      <c r="AS104" s="18"/>
      <c r="AT104" s="18"/>
      <c r="AU104" s="19"/>
      <c r="AV104" s="19"/>
      <c r="AW104" s="19"/>
    </row>
    <row r="105" spans="1:49" ht="12.75">
      <c r="A105" s="181" t="s">
        <v>46</v>
      </c>
      <c r="B105" s="69">
        <v>388.1</v>
      </c>
      <c r="C105" s="69">
        <v>405.8</v>
      </c>
      <c r="D105" s="69">
        <v>477.5</v>
      </c>
      <c r="E105" s="69">
        <v>404.6</v>
      </c>
      <c r="F105" s="56">
        <v>1676</v>
      </c>
      <c r="G105" s="69">
        <v>357.3</v>
      </c>
      <c r="H105" s="69">
        <v>411.2</v>
      </c>
      <c r="I105" s="69">
        <v>467.8</v>
      </c>
      <c r="J105" s="69">
        <v>407.7</v>
      </c>
      <c r="K105" s="56">
        <v>1644</v>
      </c>
      <c r="L105" s="69">
        <v>285</v>
      </c>
      <c r="M105" s="69">
        <v>825</v>
      </c>
      <c r="N105" s="69">
        <v>674</v>
      </c>
      <c r="O105" s="69">
        <v>986</v>
      </c>
      <c r="P105" s="56">
        <v>2770</v>
      </c>
      <c r="Q105" s="69">
        <v>648</v>
      </c>
      <c r="R105" s="69">
        <v>837</v>
      </c>
      <c r="S105" s="69">
        <v>866</v>
      </c>
      <c r="T105" s="69">
        <v>830</v>
      </c>
      <c r="U105" s="56">
        <v>3181</v>
      </c>
      <c r="V105" s="69">
        <v>670</v>
      </c>
      <c r="W105" s="69">
        <v>807</v>
      </c>
      <c r="X105" s="69">
        <v>801</v>
      </c>
      <c r="Y105" s="69">
        <v>823</v>
      </c>
      <c r="Z105" s="206">
        <v>3102</v>
      </c>
      <c r="AA105" s="69">
        <v>677</v>
      </c>
      <c r="AB105" s="69">
        <v>807</v>
      </c>
      <c r="AC105" s="69">
        <v>799</v>
      </c>
      <c r="AD105" s="69">
        <v>672</v>
      </c>
      <c r="AE105" s="206">
        <v>2955</v>
      </c>
      <c r="AF105" s="69">
        <v>686</v>
      </c>
      <c r="AG105" s="69">
        <v>791</v>
      </c>
      <c r="AH105" s="69">
        <v>845</v>
      </c>
      <c r="AI105" s="69">
        <f>775+43</f>
        <v>818</v>
      </c>
      <c r="AJ105" s="206">
        <f>SUM(AF105:AI105)</f>
        <v>3140</v>
      </c>
      <c r="AK105" s="69">
        <v>776</v>
      </c>
      <c r="AL105" s="69">
        <v>879</v>
      </c>
      <c r="AM105" s="69">
        <v>890</v>
      </c>
      <c r="AN105" s="69">
        <v>875</v>
      </c>
      <c r="AO105" s="206">
        <f>+AK105+AL105+AM105+AN105</f>
        <v>3420</v>
      </c>
      <c r="AP105" s="69">
        <v>769</v>
      </c>
      <c r="AQ105" s="69">
        <v>835</v>
      </c>
      <c r="AR105" s="69">
        <v>914</v>
      </c>
      <c r="AS105" s="69">
        <v>846</v>
      </c>
      <c r="AT105" s="206">
        <f aca="true" t="shared" si="9" ref="AT105:AT114">SUM(AP105:AS105)</f>
        <v>3364</v>
      </c>
      <c r="AU105" s="69">
        <v>687</v>
      </c>
      <c r="AV105" s="69">
        <v>797</v>
      </c>
      <c r="AW105" s="69">
        <v>857</v>
      </c>
    </row>
    <row r="106" spans="1:49" ht="12.75">
      <c r="A106" s="181" t="s">
        <v>314</v>
      </c>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69">
        <v>1737</v>
      </c>
      <c r="AL106" s="69">
        <v>2005</v>
      </c>
      <c r="AM106" s="69">
        <v>2062</v>
      </c>
      <c r="AN106" s="69">
        <v>2081</v>
      </c>
      <c r="AO106" s="206">
        <f>+AK106+AL106+AM106+AN106</f>
        <v>7885</v>
      </c>
      <c r="AP106" s="69">
        <v>1747</v>
      </c>
      <c r="AQ106" s="69">
        <v>1908</v>
      </c>
      <c r="AR106" s="69">
        <v>1930</v>
      </c>
      <c r="AS106" s="69">
        <v>2074</v>
      </c>
      <c r="AT106" s="206">
        <f t="shared" si="9"/>
        <v>7659</v>
      </c>
      <c r="AU106" s="69">
        <v>1667</v>
      </c>
      <c r="AV106" s="69">
        <v>2001</v>
      </c>
      <c r="AW106" s="69">
        <v>2102</v>
      </c>
    </row>
    <row r="107" spans="1:49" ht="12.75">
      <c r="A107" s="181" t="s">
        <v>318</v>
      </c>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69">
        <v>165</v>
      </c>
      <c r="AL107" s="69">
        <v>222</v>
      </c>
      <c r="AM107" s="69">
        <v>98</v>
      </c>
      <c r="AN107" s="69">
        <v>125</v>
      </c>
      <c r="AO107" s="206">
        <f>+AK107+AL107+AM107+AN107</f>
        <v>610</v>
      </c>
      <c r="AP107" s="69">
        <v>246</v>
      </c>
      <c r="AQ107" s="69">
        <v>123</v>
      </c>
      <c r="AR107" s="69">
        <v>237</v>
      </c>
      <c r="AS107" s="69">
        <v>75</v>
      </c>
      <c r="AT107" s="206">
        <f t="shared" si="9"/>
        <v>681</v>
      </c>
      <c r="AU107" s="69">
        <v>208</v>
      </c>
      <c r="AV107" s="69">
        <v>110</v>
      </c>
      <c r="AW107" s="69">
        <v>232</v>
      </c>
    </row>
    <row r="108" spans="1:49" ht="12.75">
      <c r="A108" s="181" t="s">
        <v>319</v>
      </c>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69">
        <v>77</v>
      </c>
      <c r="AL108" s="69">
        <v>88</v>
      </c>
      <c r="AM108" s="69">
        <v>107</v>
      </c>
      <c r="AN108" s="69">
        <v>75</v>
      </c>
      <c r="AO108" s="206">
        <f>+AK108+AL108+AM108+AN108</f>
        <v>347</v>
      </c>
      <c r="AP108" s="69">
        <v>60</v>
      </c>
      <c r="AQ108" s="69">
        <v>87</v>
      </c>
      <c r="AR108" s="69">
        <v>109</v>
      </c>
      <c r="AS108" s="69">
        <v>76</v>
      </c>
      <c r="AT108" s="206">
        <f t="shared" si="9"/>
        <v>332</v>
      </c>
      <c r="AU108" s="69">
        <v>62</v>
      </c>
      <c r="AV108" s="69">
        <v>74</v>
      </c>
      <c r="AW108" s="69">
        <v>100</v>
      </c>
    </row>
    <row r="109" spans="1:49" ht="12.75">
      <c r="A109" s="181" t="s">
        <v>57</v>
      </c>
      <c r="B109" s="69">
        <v>547.8</v>
      </c>
      <c r="C109" s="69">
        <v>639.1</v>
      </c>
      <c r="D109" s="69">
        <v>720</v>
      </c>
      <c r="E109" s="69">
        <v>780.1</v>
      </c>
      <c r="F109" s="56">
        <v>2687</v>
      </c>
      <c r="G109" s="69">
        <v>705.8</v>
      </c>
      <c r="H109" s="69">
        <v>777</v>
      </c>
      <c r="I109" s="69">
        <v>879.6</v>
      </c>
      <c r="J109" s="69">
        <v>723.6</v>
      </c>
      <c r="K109" s="56">
        <v>3086</v>
      </c>
      <c r="L109" s="69">
        <v>679</v>
      </c>
      <c r="M109" s="69">
        <v>1108</v>
      </c>
      <c r="N109" s="69">
        <v>1596</v>
      </c>
      <c r="O109" s="69">
        <v>1558</v>
      </c>
      <c r="P109" s="56">
        <v>4941</v>
      </c>
      <c r="Q109" s="69">
        <v>1140</v>
      </c>
      <c r="R109" s="69">
        <v>1385</v>
      </c>
      <c r="S109" s="69">
        <v>1543</v>
      </c>
      <c r="T109" s="69">
        <v>1580</v>
      </c>
      <c r="U109" s="56">
        <v>5648</v>
      </c>
      <c r="V109" s="69">
        <v>1255</v>
      </c>
      <c r="W109" s="69">
        <v>1501</v>
      </c>
      <c r="X109" s="69">
        <v>1565</v>
      </c>
      <c r="Y109" s="69">
        <v>1581</v>
      </c>
      <c r="Z109" s="206">
        <v>5901</v>
      </c>
      <c r="AA109" s="69">
        <v>1363</v>
      </c>
      <c r="AB109" s="69">
        <v>1655</v>
      </c>
      <c r="AC109" s="69">
        <v>1760</v>
      </c>
      <c r="AD109" s="69">
        <v>1606</v>
      </c>
      <c r="AE109" s="206">
        <v>6384</v>
      </c>
      <c r="AF109" s="69">
        <v>1480</v>
      </c>
      <c r="AG109" s="69">
        <v>1675</v>
      </c>
      <c r="AH109" s="69">
        <v>1841</v>
      </c>
      <c r="AI109" s="69">
        <f>1854-20+117</f>
        <v>1951</v>
      </c>
      <c r="AJ109" s="206">
        <f>SUM(AF109:AI109)</f>
        <v>6947</v>
      </c>
      <c r="AK109" s="1"/>
      <c r="AL109" s="1"/>
      <c r="AM109" s="1"/>
      <c r="AN109" s="1"/>
      <c r="AO109" s="1"/>
      <c r="AP109" s="1"/>
      <c r="AQ109" s="1"/>
      <c r="AR109" s="1"/>
      <c r="AS109" s="1"/>
      <c r="AT109" s="1"/>
      <c r="AU109" s="1"/>
      <c r="AV109" s="1"/>
      <c r="AW109" s="1"/>
    </row>
    <row r="110" spans="1:49" ht="12.75">
      <c r="A110" s="181" t="s">
        <v>49</v>
      </c>
      <c r="B110" s="69">
        <v>703.1</v>
      </c>
      <c r="C110" s="69">
        <v>607.1</v>
      </c>
      <c r="D110" s="69">
        <v>640.5</v>
      </c>
      <c r="E110" s="69">
        <v>724.3</v>
      </c>
      <c r="F110" s="56">
        <v>2675</v>
      </c>
      <c r="G110" s="69">
        <v>470.9</v>
      </c>
      <c r="H110" s="69">
        <v>509.8</v>
      </c>
      <c r="I110" s="69">
        <v>579.6</v>
      </c>
      <c r="J110" s="69">
        <v>649.7</v>
      </c>
      <c r="K110" s="56">
        <v>2210</v>
      </c>
      <c r="L110" s="69">
        <v>477</v>
      </c>
      <c r="M110" s="69">
        <v>809</v>
      </c>
      <c r="N110" s="69">
        <v>754</v>
      </c>
      <c r="O110" s="69">
        <v>485</v>
      </c>
      <c r="P110" s="56">
        <v>2525</v>
      </c>
      <c r="Q110" s="69">
        <v>562</v>
      </c>
      <c r="R110" s="69">
        <v>638</v>
      </c>
      <c r="S110" s="69">
        <v>746</v>
      </c>
      <c r="T110" s="69">
        <v>718</v>
      </c>
      <c r="U110" s="56">
        <v>2664</v>
      </c>
      <c r="V110" s="69">
        <v>550</v>
      </c>
      <c r="W110" s="69">
        <v>673</v>
      </c>
      <c r="X110" s="69">
        <v>812</v>
      </c>
      <c r="Y110" s="69">
        <v>716</v>
      </c>
      <c r="Z110" s="206">
        <v>2751</v>
      </c>
      <c r="AA110" s="69">
        <v>598</v>
      </c>
      <c r="AB110" s="69">
        <v>675</v>
      </c>
      <c r="AC110" s="69">
        <v>716</v>
      </c>
      <c r="AD110" s="69">
        <v>762</v>
      </c>
      <c r="AE110" s="206">
        <v>2750</v>
      </c>
      <c r="AF110" s="69">
        <v>588</v>
      </c>
      <c r="AG110" s="69">
        <v>708</v>
      </c>
      <c r="AH110" s="69">
        <v>833</v>
      </c>
      <c r="AI110" s="69">
        <f>786+91.4+1</f>
        <v>878.4</v>
      </c>
      <c r="AJ110" s="206">
        <f>SUM(AF110:AI110)</f>
        <v>3007.4</v>
      </c>
      <c r="AK110" s="69">
        <v>712</v>
      </c>
      <c r="AL110" s="69">
        <v>830</v>
      </c>
      <c r="AM110" s="69">
        <v>890</v>
      </c>
      <c r="AN110" s="69">
        <f>544+316</f>
        <v>860</v>
      </c>
      <c r="AO110" s="206">
        <f>+AK110+AL110+AM110+AN110</f>
        <v>3292</v>
      </c>
      <c r="AP110" s="69">
        <f>505+185</f>
        <v>690</v>
      </c>
      <c r="AQ110" s="69">
        <v>774</v>
      </c>
      <c r="AR110" s="69">
        <f>380+467</f>
        <v>847</v>
      </c>
      <c r="AS110" s="69">
        <v>819</v>
      </c>
      <c r="AT110" s="206">
        <f t="shared" si="9"/>
        <v>3130</v>
      </c>
      <c r="AU110" s="69">
        <f>157+463</f>
        <v>620</v>
      </c>
      <c r="AV110" s="69">
        <v>851</v>
      </c>
      <c r="AW110" s="69">
        <v>851</v>
      </c>
    </row>
    <row r="111" spans="1:49" ht="12.75">
      <c r="A111" s="182" t="s">
        <v>56</v>
      </c>
      <c r="B111" s="62">
        <v>1639</v>
      </c>
      <c r="C111" s="62">
        <v>1652</v>
      </c>
      <c r="D111" s="62">
        <v>1838</v>
      </c>
      <c r="E111" s="62">
        <v>1909</v>
      </c>
      <c r="F111" s="43">
        <v>7038</v>
      </c>
      <c r="G111" s="62">
        <v>1534</v>
      </c>
      <c r="H111" s="62">
        <v>1698</v>
      </c>
      <c r="I111" s="62">
        <v>1927</v>
      </c>
      <c r="J111" s="62">
        <v>1781</v>
      </c>
      <c r="K111" s="43">
        <v>6940</v>
      </c>
      <c r="L111" s="62">
        <v>1441</v>
      </c>
      <c r="M111" s="62">
        <v>2742</v>
      </c>
      <c r="N111" s="62">
        <v>3024</v>
      </c>
      <c r="O111" s="62">
        <v>3029</v>
      </c>
      <c r="P111" s="43">
        <v>10236</v>
      </c>
      <c r="Q111" s="62">
        <v>2350</v>
      </c>
      <c r="R111" s="62">
        <v>2860</v>
      </c>
      <c r="S111" s="62">
        <v>3155</v>
      </c>
      <c r="T111" s="62">
        <v>3128</v>
      </c>
      <c r="U111" s="43">
        <v>11493</v>
      </c>
      <c r="V111" s="62">
        <v>2475</v>
      </c>
      <c r="W111" s="62">
        <v>2981</v>
      </c>
      <c r="X111" s="62">
        <v>3178</v>
      </c>
      <c r="Y111" s="62">
        <v>3120</v>
      </c>
      <c r="Z111" s="200">
        <v>11754</v>
      </c>
      <c r="AA111" s="62">
        <v>2638</v>
      </c>
      <c r="AB111" s="62">
        <v>3137</v>
      </c>
      <c r="AC111" s="62">
        <v>3275</v>
      </c>
      <c r="AD111" s="62">
        <v>3040</v>
      </c>
      <c r="AE111" s="200">
        <v>12089</v>
      </c>
      <c r="AF111" s="62">
        <f>+AF105+AF109+AF110</f>
        <v>2754</v>
      </c>
      <c r="AG111" s="62">
        <f>+AG105+AG109+AG110</f>
        <v>3174</v>
      </c>
      <c r="AH111" s="62">
        <f>+AH105+AH109+AH110</f>
        <v>3519</v>
      </c>
      <c r="AI111" s="62">
        <f>SUM(AI105:AI110)</f>
        <v>3647.4</v>
      </c>
      <c r="AJ111" s="200">
        <f>SUM(AF111:AI111)</f>
        <v>13094.4</v>
      </c>
      <c r="AK111" s="62">
        <f>+AK105+AK106+AK107+AK108+AK110</f>
        <v>3467</v>
      </c>
      <c r="AL111" s="62">
        <f>+AL105+AL106+AL107+AL108+AL110</f>
        <v>4024</v>
      </c>
      <c r="AM111" s="62">
        <f>+AM105+AM106+AM107+AM108+AM110</f>
        <v>4047</v>
      </c>
      <c r="AN111" s="62">
        <f>+AN105+AN106+AN107+AN108+AN110</f>
        <v>4016</v>
      </c>
      <c r="AO111" s="200">
        <f>+AK111+AL111+AM111+AN111</f>
        <v>15554</v>
      </c>
      <c r="AP111" s="62">
        <f>+AP105+AP106+AP107+AP108+AP110</f>
        <v>3512</v>
      </c>
      <c r="AQ111" s="62">
        <f>+AQ105+AQ106+AQ107+AQ108+AQ110</f>
        <v>3727</v>
      </c>
      <c r="AR111" s="62">
        <f>SUM(AR105:AR110)</f>
        <v>4037</v>
      </c>
      <c r="AS111" s="62">
        <f>SUM(AS105:AS110)</f>
        <v>3890</v>
      </c>
      <c r="AT111" s="200">
        <f t="shared" si="9"/>
        <v>15166</v>
      </c>
      <c r="AU111" s="62">
        <f>+AU105+AU106+AU107+AU108+AU110</f>
        <v>3244</v>
      </c>
      <c r="AV111" s="62">
        <f>+AV105+AV106+AV107+AV108+AV110</f>
        <v>3833</v>
      </c>
      <c r="AW111" s="62">
        <f>+AW105+AW106+AW107+AW108+AW110</f>
        <v>4142</v>
      </c>
    </row>
    <row r="112" spans="1:49" ht="12.75">
      <c r="A112" s="181" t="s">
        <v>270</v>
      </c>
      <c r="B112" s="69">
        <v>202.7</v>
      </c>
      <c r="C112" s="69">
        <v>234.3</v>
      </c>
      <c r="D112" s="69">
        <v>266.6</v>
      </c>
      <c r="E112" s="69">
        <v>244.9</v>
      </c>
      <c r="F112" s="56">
        <v>948.5</v>
      </c>
      <c r="G112" s="69">
        <v>224.5</v>
      </c>
      <c r="H112" s="69">
        <v>241.6</v>
      </c>
      <c r="I112" s="69">
        <v>289.2</v>
      </c>
      <c r="J112" s="69">
        <v>254.1</v>
      </c>
      <c r="K112" s="56">
        <v>1009.4</v>
      </c>
      <c r="L112" s="69">
        <v>202.8</v>
      </c>
      <c r="M112" s="69">
        <v>386.7</v>
      </c>
      <c r="N112" s="69">
        <v>408</v>
      </c>
      <c r="O112" s="69">
        <v>387.5</v>
      </c>
      <c r="P112" s="56">
        <v>1385</v>
      </c>
      <c r="Q112" s="69">
        <v>334</v>
      </c>
      <c r="R112" s="69">
        <v>404.4</v>
      </c>
      <c r="S112" s="69">
        <v>438.3</v>
      </c>
      <c r="T112" s="69">
        <v>424.6</v>
      </c>
      <c r="U112" s="56">
        <v>1601.3</v>
      </c>
      <c r="V112" s="69">
        <v>357.5</v>
      </c>
      <c r="W112" s="69">
        <v>475.4</v>
      </c>
      <c r="X112" s="69">
        <v>484.4</v>
      </c>
      <c r="Y112" s="69">
        <v>485.3</v>
      </c>
      <c r="Z112" s="206">
        <v>1802.6</v>
      </c>
      <c r="AA112" s="69">
        <v>430.4</v>
      </c>
      <c r="AB112" s="69">
        <v>502.9</v>
      </c>
      <c r="AC112" s="69">
        <v>504.5</v>
      </c>
      <c r="AD112" s="69">
        <v>516</v>
      </c>
      <c r="AE112" s="206">
        <v>1954</v>
      </c>
      <c r="AF112" s="69">
        <v>432</v>
      </c>
      <c r="AG112" s="69">
        <v>498</v>
      </c>
      <c r="AH112" s="69">
        <v>521</v>
      </c>
      <c r="AI112" s="69">
        <v>547</v>
      </c>
      <c r="AJ112" s="206">
        <f>SUM(AF112:AI112)</f>
        <v>1998</v>
      </c>
      <c r="AK112" s="69">
        <v>514</v>
      </c>
      <c r="AL112" s="69">
        <v>581</v>
      </c>
      <c r="AM112" s="69">
        <v>632</v>
      </c>
      <c r="AN112" s="69">
        <v>592</v>
      </c>
      <c r="AO112" s="206">
        <v>2319</v>
      </c>
      <c r="AP112" s="69">
        <v>521</v>
      </c>
      <c r="AQ112" s="69">
        <v>611</v>
      </c>
      <c r="AR112" s="212">
        <v>645</v>
      </c>
      <c r="AS112" s="69">
        <v>606</v>
      </c>
      <c r="AT112" s="206">
        <f t="shared" si="9"/>
        <v>2383</v>
      </c>
      <c r="AU112" s="69">
        <v>515</v>
      </c>
      <c r="AV112" s="69">
        <v>609</v>
      </c>
      <c r="AW112" s="69">
        <v>637</v>
      </c>
    </row>
    <row r="113" spans="1:49" ht="12.75">
      <c r="A113" s="181" t="s">
        <v>271</v>
      </c>
      <c r="B113" s="1"/>
      <c r="C113" s="1"/>
      <c r="D113" s="1"/>
      <c r="E113" s="1"/>
      <c r="F113" s="56"/>
      <c r="G113" s="1"/>
      <c r="H113" s="1"/>
      <c r="I113" s="1"/>
      <c r="J113" s="1"/>
      <c r="K113" s="56"/>
      <c r="L113" s="1"/>
      <c r="M113" s="1"/>
      <c r="N113" s="1"/>
      <c r="O113" s="1"/>
      <c r="P113" s="56">
        <v>1105.071238</v>
      </c>
      <c r="Q113" s="1"/>
      <c r="R113" s="1"/>
      <c r="S113" s="1"/>
      <c r="T113" s="1"/>
      <c r="U113" s="56">
        <v>1274.437</v>
      </c>
      <c r="V113" s="69">
        <v>344.818688</v>
      </c>
      <c r="W113" s="69">
        <v>496.87770659000006</v>
      </c>
      <c r="X113" s="69">
        <v>512.26402241</v>
      </c>
      <c r="Y113" s="69">
        <v>511.9796609999998</v>
      </c>
      <c r="Z113" s="206">
        <v>1865.9400779999999</v>
      </c>
      <c r="AA113" s="69">
        <v>422.66653399999996</v>
      </c>
      <c r="AB113" s="69">
        <v>559.3410054800001</v>
      </c>
      <c r="AC113" s="69">
        <v>602.46118852</v>
      </c>
      <c r="AD113" s="69">
        <v>545</v>
      </c>
      <c r="AE113" s="206">
        <v>2129</v>
      </c>
      <c r="AF113" s="69">
        <v>488</v>
      </c>
      <c r="AG113" s="69">
        <v>577</v>
      </c>
      <c r="AH113" s="69">
        <v>659</v>
      </c>
      <c r="AI113" s="69">
        <v>610</v>
      </c>
      <c r="AJ113" s="206">
        <f>SUM(AF113:AI113)</f>
        <v>2334</v>
      </c>
      <c r="AK113" s="69">
        <v>530</v>
      </c>
      <c r="AL113" s="69">
        <v>640</v>
      </c>
      <c r="AM113" s="69">
        <v>726</v>
      </c>
      <c r="AN113" s="69">
        <v>711</v>
      </c>
      <c r="AO113" s="206">
        <v>2607</v>
      </c>
      <c r="AP113" s="69">
        <v>575</v>
      </c>
      <c r="AQ113" s="69">
        <v>643</v>
      </c>
      <c r="AR113" s="69">
        <v>688</v>
      </c>
      <c r="AS113" s="69">
        <v>682</v>
      </c>
      <c r="AT113" s="206">
        <f t="shared" si="9"/>
        <v>2588</v>
      </c>
      <c r="AU113" s="69">
        <v>517</v>
      </c>
      <c r="AV113" s="69">
        <v>620</v>
      </c>
      <c r="AW113" s="69">
        <v>802</v>
      </c>
    </row>
    <row r="114" spans="1:49" ht="12.75">
      <c r="A114" s="182" t="s">
        <v>58</v>
      </c>
      <c r="B114" s="1"/>
      <c r="C114" s="1"/>
      <c r="D114" s="1"/>
      <c r="E114" s="1"/>
      <c r="F114" s="56"/>
      <c r="G114" s="1"/>
      <c r="H114" s="1"/>
      <c r="I114" s="1"/>
      <c r="J114" s="1"/>
      <c r="K114" s="56"/>
      <c r="L114" s="69">
        <v>440.9</v>
      </c>
      <c r="M114" s="69">
        <v>396.4</v>
      </c>
      <c r="N114" s="69">
        <v>433.1</v>
      </c>
      <c r="O114" s="69">
        <v>448.6</v>
      </c>
      <c r="P114" s="56">
        <v>1719</v>
      </c>
      <c r="Q114" s="69">
        <v>482.8</v>
      </c>
      <c r="R114" s="69">
        <v>466.3</v>
      </c>
      <c r="S114" s="69">
        <v>457.1</v>
      </c>
      <c r="T114" s="69">
        <v>496.9</v>
      </c>
      <c r="U114" s="56">
        <v>1903.1</v>
      </c>
      <c r="V114" s="69">
        <v>606.9</v>
      </c>
      <c r="W114" s="69">
        <v>605.8</v>
      </c>
      <c r="X114" s="69">
        <v>618.7</v>
      </c>
      <c r="Y114" s="69">
        <v>683.1</v>
      </c>
      <c r="Z114" s="206">
        <v>2514.5</v>
      </c>
      <c r="AA114" s="69">
        <v>666.4</v>
      </c>
      <c r="AB114" s="69">
        <v>650.7</v>
      </c>
      <c r="AC114" s="69">
        <v>547.2</v>
      </c>
      <c r="AD114" s="69">
        <v>635</v>
      </c>
      <c r="AE114" s="206">
        <v>2500</v>
      </c>
      <c r="AF114" s="69">
        <v>650</v>
      </c>
      <c r="AG114" s="69">
        <v>685</v>
      </c>
      <c r="AH114" s="69">
        <v>656</v>
      </c>
      <c r="AI114" s="69">
        <v>709</v>
      </c>
      <c r="AJ114" s="206">
        <f>+AF114+AG114+AH114+AI114</f>
        <v>2700</v>
      </c>
      <c r="AK114" s="69">
        <v>716</v>
      </c>
      <c r="AL114" s="69">
        <v>593</v>
      </c>
      <c r="AM114" s="69">
        <v>587</v>
      </c>
      <c r="AN114" s="69">
        <v>650</v>
      </c>
      <c r="AO114" s="206">
        <v>2546</v>
      </c>
      <c r="AP114" s="69">
        <v>650</v>
      </c>
      <c r="AQ114" s="69">
        <v>505</v>
      </c>
      <c r="AR114" s="69">
        <v>659</v>
      </c>
      <c r="AS114" s="69">
        <v>674</v>
      </c>
      <c r="AT114" s="206">
        <f t="shared" si="9"/>
        <v>2488</v>
      </c>
      <c r="AU114" s="69">
        <v>678</v>
      </c>
      <c r="AV114" s="69">
        <v>598</v>
      </c>
      <c r="AW114" s="69">
        <v>707</v>
      </c>
    </row>
    <row r="115" spans="1:49" ht="12.75">
      <c r="A115" s="32" t="s">
        <v>327</v>
      </c>
      <c r="B115" s="15"/>
      <c r="C115" s="15"/>
      <c r="D115" s="15"/>
      <c r="E115" s="15"/>
      <c r="F115" s="15"/>
      <c r="G115" s="15"/>
      <c r="H115" s="15"/>
      <c r="I115" s="15"/>
      <c r="J115" s="15"/>
      <c r="K115" s="15"/>
      <c r="L115" s="16"/>
      <c r="M115" s="16"/>
      <c r="N115" s="16"/>
      <c r="O115" s="16"/>
      <c r="P115" s="16"/>
      <c r="Q115" s="16"/>
      <c r="R115" s="16"/>
      <c r="S115" s="16"/>
      <c r="T115" s="16"/>
      <c r="U115" s="16"/>
      <c r="V115" s="16"/>
      <c r="W115" s="16"/>
      <c r="X115" s="16"/>
      <c r="Y115" s="16"/>
      <c r="Z115" s="16"/>
      <c r="AA115" s="16"/>
      <c r="AB115" s="16"/>
      <c r="AC115" s="16"/>
      <c r="AD115" s="16"/>
      <c r="AE115" s="16"/>
      <c r="AF115" s="16"/>
      <c r="AG115" s="16"/>
      <c r="AH115" s="16"/>
      <c r="AI115" s="16"/>
      <c r="AJ115" s="16"/>
      <c r="AK115" s="16"/>
      <c r="AL115" s="16"/>
      <c r="AM115" s="16"/>
      <c r="AN115" s="16"/>
      <c r="AO115" s="16"/>
      <c r="AP115" s="16"/>
      <c r="AQ115" s="16"/>
      <c r="AR115" s="16"/>
      <c r="AS115" s="16"/>
      <c r="AT115" s="16"/>
      <c r="AU115" s="16"/>
      <c r="AV115" s="16"/>
      <c r="AW115" s="16"/>
    </row>
    <row r="116" ht="12.75"/>
    <row r="117" spans="1:49" ht="25.5">
      <c r="A117" s="178" t="s">
        <v>427</v>
      </c>
      <c r="B117" s="59" t="s">
        <v>0</v>
      </c>
      <c r="C117" s="59" t="s">
        <v>1</v>
      </c>
      <c r="D117" s="59" t="s">
        <v>2</v>
      </c>
      <c r="E117" s="59" t="s">
        <v>3</v>
      </c>
      <c r="F117" s="59" t="s">
        <v>4</v>
      </c>
      <c r="G117" s="59" t="s">
        <v>10</v>
      </c>
      <c r="H117" s="59" t="s">
        <v>11</v>
      </c>
      <c r="I117" s="59" t="s">
        <v>12</v>
      </c>
      <c r="J117" s="59" t="s">
        <v>13</v>
      </c>
      <c r="K117" s="59" t="s">
        <v>14</v>
      </c>
      <c r="L117" s="59" t="s">
        <v>15</v>
      </c>
      <c r="M117" s="59" t="s">
        <v>16</v>
      </c>
      <c r="N117" s="59" t="s">
        <v>17</v>
      </c>
      <c r="O117" s="59" t="s">
        <v>18</v>
      </c>
      <c r="P117" s="59" t="s">
        <v>19</v>
      </c>
      <c r="Q117" s="59" t="s">
        <v>20</v>
      </c>
      <c r="R117" s="59" t="s">
        <v>21</v>
      </c>
      <c r="S117" s="59" t="s">
        <v>22</v>
      </c>
      <c r="T117" s="59" t="s">
        <v>23</v>
      </c>
      <c r="U117" s="59" t="s">
        <v>24</v>
      </c>
      <c r="V117" s="178" t="s">
        <v>25</v>
      </c>
      <c r="W117" s="178" t="s">
        <v>26</v>
      </c>
      <c r="X117" s="178" t="s">
        <v>27</v>
      </c>
      <c r="Y117" s="178" t="s">
        <v>28</v>
      </c>
      <c r="Z117" s="178" t="s">
        <v>29</v>
      </c>
      <c r="AA117" s="178" t="s">
        <v>30</v>
      </c>
      <c r="AB117" s="178" t="s">
        <v>31</v>
      </c>
      <c r="AC117" s="178" t="s">
        <v>32</v>
      </c>
      <c r="AD117" s="178" t="s">
        <v>275</v>
      </c>
      <c r="AE117" s="178" t="s">
        <v>276</v>
      </c>
      <c r="AF117" s="178" t="s">
        <v>278</v>
      </c>
      <c r="AG117" s="178" t="s">
        <v>280</v>
      </c>
      <c r="AH117" s="178" t="s">
        <v>287</v>
      </c>
      <c r="AI117" s="178" t="s">
        <v>289</v>
      </c>
      <c r="AJ117" s="178" t="s">
        <v>290</v>
      </c>
      <c r="AK117" s="178" t="s">
        <v>299</v>
      </c>
      <c r="AL117" s="178" t="s">
        <v>300</v>
      </c>
      <c r="AM117" s="178" t="s">
        <v>301</v>
      </c>
      <c r="AN117" s="178" t="s">
        <v>302</v>
      </c>
      <c r="AO117" s="178" t="s">
        <v>303</v>
      </c>
      <c r="AP117" s="178" t="s">
        <v>341</v>
      </c>
      <c r="AQ117" s="178" t="s">
        <v>342</v>
      </c>
      <c r="AR117" s="178" t="s">
        <v>343</v>
      </c>
      <c r="AS117" s="178" t="s">
        <v>344</v>
      </c>
      <c r="AT117" s="178" t="s">
        <v>345</v>
      </c>
      <c r="AU117" s="179" t="s">
        <v>491</v>
      </c>
      <c r="AV117" s="179" t="s">
        <v>494</v>
      </c>
      <c r="AW117" s="179" t="s">
        <v>496</v>
      </c>
    </row>
    <row r="118" spans="1:49" ht="12.75">
      <c r="A118" s="51"/>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18"/>
      <c r="AJ118" s="18"/>
      <c r="AK118" s="19"/>
      <c r="AL118" s="19"/>
      <c r="AM118" s="19"/>
      <c r="AN118" s="18"/>
      <c r="AO118" s="18"/>
      <c r="AP118" s="19"/>
      <c r="AQ118" s="19"/>
      <c r="AR118" s="19"/>
      <c r="AS118" s="18"/>
      <c r="AT118" s="18"/>
      <c r="AU118" s="19"/>
      <c r="AV118" s="19"/>
      <c r="AW118" s="19"/>
    </row>
    <row r="119" spans="1:49" ht="12.75">
      <c r="A119" s="181" t="s">
        <v>46</v>
      </c>
      <c r="B119" s="60">
        <v>115</v>
      </c>
      <c r="C119" s="60">
        <v>130.9</v>
      </c>
      <c r="D119" s="60">
        <v>152</v>
      </c>
      <c r="E119" s="60">
        <v>131.8</v>
      </c>
      <c r="F119" s="9">
        <v>529.7</v>
      </c>
      <c r="G119" s="60">
        <v>124.4</v>
      </c>
      <c r="H119" s="60">
        <v>133.9</v>
      </c>
      <c r="I119" s="60">
        <v>157.4</v>
      </c>
      <c r="J119" s="60">
        <v>133.3</v>
      </c>
      <c r="K119" s="9">
        <v>549</v>
      </c>
      <c r="L119" s="60">
        <v>106.5</v>
      </c>
      <c r="M119" s="60">
        <v>209.6</v>
      </c>
      <c r="N119" s="60">
        <v>219.1</v>
      </c>
      <c r="O119" s="60">
        <v>204.5</v>
      </c>
      <c r="P119" s="9">
        <v>739.7</v>
      </c>
      <c r="Q119" s="60">
        <v>175.3</v>
      </c>
      <c r="R119" s="60">
        <v>209.6</v>
      </c>
      <c r="S119" s="60">
        <v>224.1</v>
      </c>
      <c r="T119" s="60">
        <v>215.3</v>
      </c>
      <c r="U119" s="9">
        <v>824.3</v>
      </c>
      <c r="V119" s="60">
        <v>175.8</v>
      </c>
      <c r="W119" s="60">
        <v>229.5</v>
      </c>
      <c r="X119" s="60">
        <v>229.5</v>
      </c>
      <c r="Y119" s="60">
        <v>221.5</v>
      </c>
      <c r="Z119" s="177">
        <v>856.3</v>
      </c>
      <c r="AA119" s="60">
        <v>196.2</v>
      </c>
      <c r="AB119" s="60">
        <v>228.5</v>
      </c>
      <c r="AC119" s="60">
        <v>220.6</v>
      </c>
      <c r="AD119" s="60">
        <v>205.4</v>
      </c>
      <c r="AE119" s="177">
        <v>850.7</v>
      </c>
      <c r="AF119" s="60">
        <v>179.1</v>
      </c>
      <c r="AG119" s="60">
        <v>207.5</v>
      </c>
      <c r="AH119" s="60">
        <v>215.5</v>
      </c>
      <c r="AI119" s="60">
        <v>211.5</v>
      </c>
      <c r="AJ119" s="177">
        <f>SUM(AF119:AI119)</f>
        <v>813.6</v>
      </c>
      <c r="AK119" s="60">
        <v>201.1</v>
      </c>
      <c r="AL119" s="60">
        <v>226.8</v>
      </c>
      <c r="AM119" s="60">
        <v>249.5</v>
      </c>
      <c r="AN119" s="60">
        <v>227.1</v>
      </c>
      <c r="AO119" s="177">
        <v>904.5</v>
      </c>
      <c r="AP119" s="60">
        <v>198.5</v>
      </c>
      <c r="AQ119" s="60">
        <v>236.4</v>
      </c>
      <c r="AR119" s="60">
        <v>246.6</v>
      </c>
      <c r="AS119" s="60">
        <v>223.2</v>
      </c>
      <c r="AT119" s="177">
        <f>SUM(AP119:AS119)</f>
        <v>904.7</v>
      </c>
      <c r="AU119" s="60">
        <v>183</v>
      </c>
      <c r="AV119" s="60">
        <v>217.9</v>
      </c>
      <c r="AW119" s="60">
        <v>233.2</v>
      </c>
    </row>
    <row r="120" spans="1:49" ht="12.75">
      <c r="A120" s="181" t="s">
        <v>57</v>
      </c>
      <c r="B120" s="60">
        <v>84.9</v>
      </c>
      <c r="C120" s="60">
        <v>100.3</v>
      </c>
      <c r="D120" s="60">
        <v>110.8</v>
      </c>
      <c r="E120" s="60">
        <v>108.5</v>
      </c>
      <c r="F120" s="9">
        <v>404.5</v>
      </c>
      <c r="G120" s="60">
        <v>96.1</v>
      </c>
      <c r="H120" s="60">
        <v>104</v>
      </c>
      <c r="I120" s="60">
        <v>127.5</v>
      </c>
      <c r="J120" s="60">
        <v>115.2</v>
      </c>
      <c r="K120" s="9">
        <v>442.8</v>
      </c>
      <c r="L120" s="60">
        <v>91.7</v>
      </c>
      <c r="M120" s="60">
        <v>172.5</v>
      </c>
      <c r="N120" s="60">
        <v>183.5</v>
      </c>
      <c r="O120" s="60">
        <v>177.8</v>
      </c>
      <c r="P120" s="9">
        <v>625.5</v>
      </c>
      <c r="Q120" s="60">
        <v>153.5</v>
      </c>
      <c r="R120" s="60">
        <v>189.6</v>
      </c>
      <c r="S120" s="60">
        <v>207.7</v>
      </c>
      <c r="T120" s="60">
        <v>201.4</v>
      </c>
      <c r="U120" s="9">
        <v>752.2</v>
      </c>
      <c r="V120" s="60">
        <v>175.3</v>
      </c>
      <c r="W120" s="60">
        <v>239.1</v>
      </c>
      <c r="X120" s="60">
        <v>247.6</v>
      </c>
      <c r="Y120" s="60">
        <v>255.9</v>
      </c>
      <c r="Z120" s="177">
        <v>918</v>
      </c>
      <c r="AA120" s="60">
        <v>227.8</v>
      </c>
      <c r="AB120" s="60">
        <v>268</v>
      </c>
      <c r="AC120" s="60">
        <v>276.5</v>
      </c>
      <c r="AD120" s="60">
        <v>304</v>
      </c>
      <c r="AE120" s="177">
        <v>1076.3</v>
      </c>
      <c r="AF120" s="60">
        <v>247.7</v>
      </c>
      <c r="AG120" s="60">
        <v>283.5</v>
      </c>
      <c r="AH120" s="60">
        <v>297.5</v>
      </c>
      <c r="AI120" s="60">
        <v>314.2</v>
      </c>
      <c r="AJ120" s="177">
        <f>SUM(AF120:AI120)</f>
        <v>1142.9</v>
      </c>
      <c r="AK120" s="60">
        <v>303.7</v>
      </c>
      <c r="AL120" s="60">
        <v>343.5</v>
      </c>
      <c r="AM120" s="60">
        <v>370</v>
      </c>
      <c r="AN120" s="60">
        <v>353.9</v>
      </c>
      <c r="AO120" s="177">
        <v>1371.1</v>
      </c>
      <c r="AP120" s="60">
        <v>311.7</v>
      </c>
      <c r="AQ120" s="60">
        <v>362.7</v>
      </c>
      <c r="AR120" s="60">
        <v>384.7</v>
      </c>
      <c r="AS120" s="60">
        <v>369.4</v>
      </c>
      <c r="AT120" s="177">
        <f>SUM(AP120:AS120)</f>
        <v>1428.5</v>
      </c>
      <c r="AU120" s="60">
        <v>316.7</v>
      </c>
      <c r="AV120" s="60">
        <v>372</v>
      </c>
      <c r="AW120" s="60">
        <v>400.2</v>
      </c>
    </row>
    <row r="121" spans="1:49" ht="12.75">
      <c r="A121" s="181" t="s">
        <v>49</v>
      </c>
      <c r="B121" s="60">
        <v>2.8</v>
      </c>
      <c r="C121" s="60">
        <v>3.1000000000000085</v>
      </c>
      <c r="D121" s="60">
        <v>3.8000000000000256</v>
      </c>
      <c r="E121" s="60">
        <v>4.599999999999838</v>
      </c>
      <c r="F121" s="9">
        <v>14.299999999999873</v>
      </c>
      <c r="G121" s="60">
        <v>4</v>
      </c>
      <c r="H121" s="60">
        <v>3.6999999999999886</v>
      </c>
      <c r="I121" s="60">
        <v>4.300000000000011</v>
      </c>
      <c r="J121" s="60">
        <v>5.599999999999852</v>
      </c>
      <c r="K121" s="9">
        <v>17.599999999999852</v>
      </c>
      <c r="L121" s="60">
        <v>4.6000000000000085</v>
      </c>
      <c r="M121" s="60">
        <v>4.599999999999994</v>
      </c>
      <c r="N121" s="60">
        <v>5.400000000000006</v>
      </c>
      <c r="O121" s="60">
        <v>5.199999999999989</v>
      </c>
      <c r="P121" s="9">
        <v>19.8</v>
      </c>
      <c r="Q121" s="60">
        <v>5.199999999999989</v>
      </c>
      <c r="R121" s="60">
        <v>5.199999999999989</v>
      </c>
      <c r="S121" s="60">
        <v>6.500000000000028</v>
      </c>
      <c r="T121" s="60">
        <v>7.900000000000006</v>
      </c>
      <c r="U121" s="9">
        <v>24.8</v>
      </c>
      <c r="V121" s="60">
        <v>6.399999999999977</v>
      </c>
      <c r="W121" s="60">
        <v>6.799999999999983</v>
      </c>
      <c r="X121" s="60">
        <v>7.299999999999983</v>
      </c>
      <c r="Y121" s="60">
        <v>8.1</v>
      </c>
      <c r="Z121" s="177">
        <v>28.3</v>
      </c>
      <c r="AA121" s="60">
        <v>6.399999999999977</v>
      </c>
      <c r="AB121" s="60">
        <v>6.399999999999977</v>
      </c>
      <c r="AC121" s="60">
        <v>7.4</v>
      </c>
      <c r="AD121" s="60">
        <v>6.5</v>
      </c>
      <c r="AE121" s="177">
        <v>26.7</v>
      </c>
      <c r="AF121" s="60">
        <v>5.6</v>
      </c>
      <c r="AG121" s="60">
        <v>6.5</v>
      </c>
      <c r="AH121" s="60">
        <v>7.6</v>
      </c>
      <c r="AI121" s="60">
        <v>9.3</v>
      </c>
      <c r="AJ121" s="177">
        <f>SUM(AF121:AI121)</f>
        <v>29</v>
      </c>
      <c r="AK121" s="60">
        <v>9.5</v>
      </c>
      <c r="AL121" s="60">
        <v>10.4</v>
      </c>
      <c r="AM121" s="60">
        <v>12.8</v>
      </c>
      <c r="AN121" s="60">
        <v>10.9</v>
      </c>
      <c r="AO121" s="177">
        <v>43.6</v>
      </c>
      <c r="AP121" s="60">
        <v>10.6</v>
      </c>
      <c r="AQ121" s="60">
        <v>12.2</v>
      </c>
      <c r="AR121" s="60">
        <v>13.7</v>
      </c>
      <c r="AS121" s="60">
        <v>13.1</v>
      </c>
      <c r="AT121" s="177">
        <f>SUM(AP121:AS121)</f>
        <v>49.6</v>
      </c>
      <c r="AU121" s="60">
        <v>15</v>
      </c>
      <c r="AV121" s="60">
        <v>19.4</v>
      </c>
      <c r="AW121" s="60">
        <v>3.7</v>
      </c>
    </row>
    <row r="122" spans="1:49" ht="12.75">
      <c r="A122" s="182" t="s">
        <v>59</v>
      </c>
      <c r="B122" s="61">
        <v>202.7</v>
      </c>
      <c r="C122" s="61">
        <v>234.3</v>
      </c>
      <c r="D122" s="61">
        <v>266.6</v>
      </c>
      <c r="E122" s="61">
        <v>244.9</v>
      </c>
      <c r="F122" s="11">
        <v>948.5</v>
      </c>
      <c r="G122" s="61">
        <v>224.5</v>
      </c>
      <c r="H122" s="61">
        <v>241.6</v>
      </c>
      <c r="I122" s="61">
        <v>289.2</v>
      </c>
      <c r="J122" s="61">
        <v>254.1</v>
      </c>
      <c r="K122" s="11">
        <v>1009.4</v>
      </c>
      <c r="L122" s="61">
        <v>202.8</v>
      </c>
      <c r="M122" s="61">
        <v>386.7</v>
      </c>
      <c r="N122" s="61">
        <v>408</v>
      </c>
      <c r="O122" s="61">
        <v>387.5</v>
      </c>
      <c r="P122" s="11">
        <v>1385</v>
      </c>
      <c r="Q122" s="61">
        <v>334</v>
      </c>
      <c r="R122" s="61">
        <v>404.4</v>
      </c>
      <c r="S122" s="61">
        <v>438.3</v>
      </c>
      <c r="T122" s="61">
        <v>424.6</v>
      </c>
      <c r="U122" s="11">
        <v>1601.3</v>
      </c>
      <c r="V122" s="61">
        <v>357.5</v>
      </c>
      <c r="W122" s="61">
        <v>475.4</v>
      </c>
      <c r="X122" s="61">
        <v>484.4</v>
      </c>
      <c r="Y122" s="61">
        <v>485.5</v>
      </c>
      <c r="Z122" s="203">
        <v>1802.6</v>
      </c>
      <c r="AA122" s="61">
        <v>430.4</v>
      </c>
      <c r="AB122" s="61">
        <v>502.9</v>
      </c>
      <c r="AC122" s="61">
        <v>504.5</v>
      </c>
      <c r="AD122" s="61">
        <v>515.9</v>
      </c>
      <c r="AE122" s="203">
        <v>1953.7</v>
      </c>
      <c r="AF122" s="61">
        <f>+AF119+AF120+AF121</f>
        <v>432.4</v>
      </c>
      <c r="AG122" s="61">
        <f>+AG119+AG120+AG121</f>
        <v>497.5</v>
      </c>
      <c r="AH122" s="61">
        <f>+AH119+AH120+AH121</f>
        <v>520.6</v>
      </c>
      <c r="AI122" s="61">
        <f>SUM(AI119:AI121)</f>
        <v>535</v>
      </c>
      <c r="AJ122" s="203">
        <f>SUM(AF122:AI122)</f>
        <v>1985.5</v>
      </c>
      <c r="AK122" s="61">
        <v>514.3</v>
      </c>
      <c r="AL122" s="61">
        <v>580.7</v>
      </c>
      <c r="AM122" s="61">
        <v>632.3</v>
      </c>
      <c r="AN122" s="61">
        <v>591.9</v>
      </c>
      <c r="AO122" s="203">
        <v>2319.2</v>
      </c>
      <c r="AP122" s="61">
        <v>520.8</v>
      </c>
      <c r="AQ122" s="61">
        <v>611.3</v>
      </c>
      <c r="AR122" s="61">
        <f>SUM(AR119:AR121)</f>
        <v>645</v>
      </c>
      <c r="AS122" s="61">
        <v>605.7</v>
      </c>
      <c r="AT122" s="203">
        <f>SUM(AP122:AS122)</f>
        <v>2382.8</v>
      </c>
      <c r="AU122" s="61">
        <f>SUM(AU119:AU121)</f>
        <v>514.7</v>
      </c>
      <c r="AV122" s="61">
        <f>SUM(AV119:AV121)</f>
        <v>609.3</v>
      </c>
      <c r="AW122" s="61">
        <f>SUM(AW119:AW121)</f>
        <v>637.1</v>
      </c>
    </row>
    <row r="123" ht="12.75"/>
    <row r="124" ht="12.75"/>
  </sheetData>
  <printOptions/>
  <pageMargins left="0.75" right="0.75" top="1" bottom="1" header="0.5" footer="0.5"/>
  <pageSetup fitToHeight="1" fitToWidth="1" horizontalDpi="300" verticalDpi="300" orientation="landscape" paperSize="9" scale="27" r:id="rId1"/>
</worksheet>
</file>

<file path=xl/worksheets/sheet8.xml><?xml version="1.0" encoding="utf-8"?>
<worksheet xmlns="http://schemas.openxmlformats.org/spreadsheetml/2006/main" xmlns:r="http://schemas.openxmlformats.org/officeDocument/2006/relationships">
  <sheetPr>
    <tabColor indexed="50"/>
    <pageSetUpPr fitToPage="1"/>
  </sheetPr>
  <dimension ref="A1:AW9"/>
  <sheetViews>
    <sheetView workbookViewId="0" topLeftCell="A1">
      <pane xSplit="1" ySplit="3" topLeftCell="AQ4" activePane="bottomRight" state="frozen"/>
      <selection pane="topLeft" activeCell="V51" sqref="V51"/>
      <selection pane="topRight" activeCell="V51" sqref="V51"/>
      <selection pane="bottomLeft" activeCell="V51" sqref="V51"/>
      <selection pane="bottomRight" activeCell="AW9" sqref="AW9"/>
    </sheetView>
  </sheetViews>
  <sheetFormatPr defaultColWidth="9.140625" defaultRowHeight="12.75" zeroHeight="1" outlineLevelCol="1"/>
  <cols>
    <col min="1" max="1" width="43.7109375" style="23" customWidth="1"/>
    <col min="2" max="21" width="9.140625" style="23" hidden="1" customWidth="1" outlineLevel="1"/>
    <col min="22" max="22" width="9.140625" style="23" customWidth="1" collapsed="1"/>
    <col min="23" max="51" width="9.140625" style="23" customWidth="1"/>
    <col min="52" max="16384" width="0" style="23" hidden="1" customWidth="1"/>
  </cols>
  <sheetData>
    <row r="1" ht="12.75">
      <c r="A1" s="25"/>
    </row>
    <row r="2" ht="12.75"/>
    <row r="3" spans="1:49" ht="12.75" customHeight="1">
      <c r="A3" s="30" t="s">
        <v>226</v>
      </c>
      <c r="B3" s="7" t="s">
        <v>0</v>
      </c>
      <c r="C3" s="7" t="s">
        <v>1</v>
      </c>
      <c r="D3" s="7" t="s">
        <v>2</v>
      </c>
      <c r="E3" s="7" t="s">
        <v>3</v>
      </c>
      <c r="F3" s="7" t="s">
        <v>4</v>
      </c>
      <c r="G3" s="7" t="s">
        <v>10</v>
      </c>
      <c r="H3" s="7" t="s">
        <v>11</v>
      </c>
      <c r="I3" s="7" t="s">
        <v>12</v>
      </c>
      <c r="J3" s="7" t="s">
        <v>13</v>
      </c>
      <c r="K3" s="7" t="s">
        <v>14</v>
      </c>
      <c r="L3" s="7" t="s">
        <v>15</v>
      </c>
      <c r="M3" s="7" t="s">
        <v>16</v>
      </c>
      <c r="N3" s="7" t="s">
        <v>17</v>
      </c>
      <c r="O3" s="7" t="s">
        <v>18</v>
      </c>
      <c r="P3" s="7" t="s">
        <v>19</v>
      </c>
      <c r="Q3" s="7" t="s">
        <v>20</v>
      </c>
      <c r="R3" s="7" t="s">
        <v>21</v>
      </c>
      <c r="S3" s="7" t="s">
        <v>22</v>
      </c>
      <c r="T3" s="7" t="s">
        <v>23</v>
      </c>
      <c r="U3" s="7" t="s">
        <v>24</v>
      </c>
      <c r="V3" s="7" t="s">
        <v>25</v>
      </c>
      <c r="W3" s="7" t="s">
        <v>26</v>
      </c>
      <c r="X3" s="7" t="s">
        <v>27</v>
      </c>
      <c r="Y3" s="7" t="s">
        <v>28</v>
      </c>
      <c r="Z3" s="7" t="s">
        <v>29</v>
      </c>
      <c r="AA3" s="7" t="s">
        <v>30</v>
      </c>
      <c r="AB3" s="7" t="s">
        <v>31</v>
      </c>
      <c r="AC3" s="7" t="s">
        <v>32</v>
      </c>
      <c r="AD3" s="7" t="s">
        <v>275</v>
      </c>
      <c r="AE3" s="7" t="s">
        <v>276</v>
      </c>
      <c r="AF3" s="7" t="s">
        <v>278</v>
      </c>
      <c r="AG3" s="7" t="s">
        <v>280</v>
      </c>
      <c r="AH3" s="7" t="s">
        <v>287</v>
      </c>
      <c r="AI3" s="6" t="s">
        <v>289</v>
      </c>
      <c r="AJ3" s="6" t="s">
        <v>290</v>
      </c>
      <c r="AK3" s="7" t="s">
        <v>299</v>
      </c>
      <c r="AL3" s="7" t="s">
        <v>300</v>
      </c>
      <c r="AM3" s="7" t="s">
        <v>301</v>
      </c>
      <c r="AN3" s="6" t="s">
        <v>302</v>
      </c>
      <c r="AO3" s="6" t="s">
        <v>303</v>
      </c>
      <c r="AP3" s="7" t="s">
        <v>341</v>
      </c>
      <c r="AQ3" s="7" t="s">
        <v>342</v>
      </c>
      <c r="AR3" s="7" t="s">
        <v>343</v>
      </c>
      <c r="AS3" s="6" t="s">
        <v>344</v>
      </c>
      <c r="AT3" s="6" t="s">
        <v>345</v>
      </c>
      <c r="AU3" s="7" t="s">
        <v>491</v>
      </c>
      <c r="AV3" s="7" t="s">
        <v>494</v>
      </c>
      <c r="AW3" s="7" t="s">
        <v>496</v>
      </c>
    </row>
    <row r="4" ht="12.75" customHeight="1"/>
    <row r="5" spans="1:49" ht="12.75">
      <c r="A5" s="31" t="s">
        <v>6</v>
      </c>
      <c r="B5" s="60">
        <v>6.288</v>
      </c>
      <c r="C5" s="60">
        <v>0.353</v>
      </c>
      <c r="D5" s="60">
        <v>4.339</v>
      </c>
      <c r="E5" s="60">
        <v>4.55</v>
      </c>
      <c r="F5" s="89">
        <v>15.53</v>
      </c>
      <c r="G5" s="60">
        <v>2.544</v>
      </c>
      <c r="H5" s="60">
        <v>4.905</v>
      </c>
      <c r="I5" s="60">
        <v>5.628</v>
      </c>
      <c r="J5" s="60">
        <v>-0.93</v>
      </c>
      <c r="K5" s="89">
        <v>12.147</v>
      </c>
      <c r="L5" s="60">
        <v>3.445</v>
      </c>
      <c r="M5" s="60">
        <v>6.363</v>
      </c>
      <c r="N5" s="60">
        <v>-1.523</v>
      </c>
      <c r="O5" s="60">
        <v>6.217</v>
      </c>
      <c r="P5" s="89">
        <v>14.502</v>
      </c>
      <c r="Q5" s="60">
        <v>6.556</v>
      </c>
      <c r="R5" s="60">
        <v>6.325</v>
      </c>
      <c r="S5" s="60">
        <v>6.878</v>
      </c>
      <c r="T5" s="60">
        <v>11.334</v>
      </c>
      <c r="U5" s="89">
        <v>31.093</v>
      </c>
      <c r="V5" s="60">
        <v>12.991</v>
      </c>
      <c r="W5" s="60">
        <v>7.422</v>
      </c>
      <c r="X5" s="60">
        <v>4.117</v>
      </c>
      <c r="Y5" s="60">
        <v>8.601</v>
      </c>
      <c r="Z5" s="89">
        <v>33.131</v>
      </c>
      <c r="AA5" s="60">
        <v>8.061</v>
      </c>
      <c r="AB5" s="60">
        <v>8.446</v>
      </c>
      <c r="AC5" s="60">
        <v>10.1</v>
      </c>
      <c r="AD5" s="60">
        <v>15.2</v>
      </c>
      <c r="AE5" s="89">
        <v>41.8</v>
      </c>
      <c r="AF5" s="60">
        <v>17.2</v>
      </c>
      <c r="AG5" s="60">
        <v>17.1</v>
      </c>
      <c r="AH5" s="60">
        <v>16.7</v>
      </c>
      <c r="AI5" s="60">
        <v>9.3</v>
      </c>
      <c r="AJ5" s="89">
        <v>60.3</v>
      </c>
      <c r="AK5" s="60">
        <v>7.4</v>
      </c>
      <c r="AL5" s="60">
        <v>-8.2</v>
      </c>
      <c r="AM5" s="60">
        <v>4.3</v>
      </c>
      <c r="AN5" s="60">
        <v>8.5</v>
      </c>
      <c r="AO5" s="89">
        <v>12.1</v>
      </c>
      <c r="AP5" s="60">
        <v>1</v>
      </c>
      <c r="AQ5" s="60">
        <v>-4.6</v>
      </c>
      <c r="AR5" s="60">
        <v>6.1</v>
      </c>
      <c r="AS5" s="60">
        <v>0.5</v>
      </c>
      <c r="AT5" s="89">
        <v>3</v>
      </c>
      <c r="AU5" s="60">
        <v>2.1</v>
      </c>
      <c r="AV5" s="60">
        <v>6</v>
      </c>
      <c r="AW5" s="60">
        <v>10.6</v>
      </c>
    </row>
    <row r="6" spans="1:49" s="24" customFormat="1" ht="12.75">
      <c r="A6" s="29" t="s">
        <v>33</v>
      </c>
      <c r="B6" s="61">
        <v>2.912</v>
      </c>
      <c r="C6" s="61">
        <v>-1.856</v>
      </c>
      <c r="D6" s="61">
        <v>1.676</v>
      </c>
      <c r="E6" s="61">
        <v>2.253</v>
      </c>
      <c r="F6" s="90">
        <v>4.985</v>
      </c>
      <c r="G6" s="61">
        <v>0.238</v>
      </c>
      <c r="H6" s="61">
        <v>2.944</v>
      </c>
      <c r="I6" s="61">
        <v>3.318</v>
      </c>
      <c r="J6" s="61">
        <v>-3.392</v>
      </c>
      <c r="K6" s="90">
        <v>3.108</v>
      </c>
      <c r="L6" s="61">
        <v>1.267</v>
      </c>
      <c r="M6" s="61">
        <v>3.554</v>
      </c>
      <c r="N6" s="61">
        <v>-4.752</v>
      </c>
      <c r="O6" s="61">
        <v>1.218</v>
      </c>
      <c r="P6" s="90">
        <v>1.287</v>
      </c>
      <c r="Q6" s="61">
        <v>3.756</v>
      </c>
      <c r="R6" s="61">
        <v>3.376</v>
      </c>
      <c r="S6" s="61">
        <v>3.899</v>
      </c>
      <c r="T6" s="61">
        <v>7.77</v>
      </c>
      <c r="U6" s="90">
        <v>18.801</v>
      </c>
      <c r="V6" s="61">
        <v>9.633</v>
      </c>
      <c r="W6" s="61">
        <v>3.684</v>
      </c>
      <c r="X6" s="61">
        <v>0.166</v>
      </c>
      <c r="Y6" s="61">
        <v>5.631</v>
      </c>
      <c r="Z6" s="90">
        <v>19.114</v>
      </c>
      <c r="AA6" s="61">
        <v>3.653</v>
      </c>
      <c r="AB6" s="61">
        <v>3.919</v>
      </c>
      <c r="AC6" s="61">
        <v>5.5</v>
      </c>
      <c r="AD6" s="61">
        <v>10.3</v>
      </c>
      <c r="AE6" s="90">
        <v>23.3</v>
      </c>
      <c r="AF6" s="61">
        <v>12.6</v>
      </c>
      <c r="AG6" s="61">
        <v>12.2</v>
      </c>
      <c r="AH6" s="61">
        <v>11.9</v>
      </c>
      <c r="AI6" s="61">
        <v>4.1</v>
      </c>
      <c r="AJ6" s="90">
        <v>40.9</v>
      </c>
      <c r="AK6" s="61">
        <v>2.6</v>
      </c>
      <c r="AL6" s="61">
        <v>-13.7</v>
      </c>
      <c r="AM6" s="61">
        <v>-0.2</v>
      </c>
      <c r="AN6" s="61">
        <v>3.7</v>
      </c>
      <c r="AO6" s="90">
        <v>-7.6</v>
      </c>
      <c r="AP6" s="61">
        <v>-3.7</v>
      </c>
      <c r="AQ6" s="61">
        <v>-9.3</v>
      </c>
      <c r="AR6" s="61">
        <v>1.4</v>
      </c>
      <c r="AS6" s="61">
        <v>-3.6</v>
      </c>
      <c r="AT6" s="90">
        <v>-15.3</v>
      </c>
      <c r="AU6" s="61">
        <v>-2.2</v>
      </c>
      <c r="AV6" s="61">
        <v>1.6</v>
      </c>
      <c r="AW6" s="61">
        <v>6</v>
      </c>
    </row>
    <row r="7" spans="1:49" ht="14.25">
      <c r="A7" s="31" t="s">
        <v>323</v>
      </c>
      <c r="B7" s="60">
        <v>0.1</v>
      </c>
      <c r="C7" s="60">
        <v>1.6</v>
      </c>
      <c r="D7" s="60">
        <v>2.8</v>
      </c>
      <c r="E7" s="60">
        <v>2.2</v>
      </c>
      <c r="F7" s="89">
        <v>6.7</v>
      </c>
      <c r="G7" s="60">
        <v>0</v>
      </c>
      <c r="H7" s="60">
        <v>4.3</v>
      </c>
      <c r="I7" s="60">
        <v>5.9</v>
      </c>
      <c r="J7" s="60">
        <v>11.7</v>
      </c>
      <c r="K7" s="89">
        <v>21.9</v>
      </c>
      <c r="L7" s="60">
        <v>5.8</v>
      </c>
      <c r="M7" s="60">
        <v>12.3</v>
      </c>
      <c r="N7" s="60">
        <v>24</v>
      </c>
      <c r="O7" s="60">
        <v>22.5</v>
      </c>
      <c r="P7" s="89">
        <v>64.6</v>
      </c>
      <c r="Q7" s="60">
        <v>14.7</v>
      </c>
      <c r="R7" s="60">
        <v>23</v>
      </c>
      <c r="S7" s="60">
        <v>9</v>
      </c>
      <c r="T7" s="60">
        <v>10.8</v>
      </c>
      <c r="U7" s="89">
        <v>57.5</v>
      </c>
      <c r="V7" s="60">
        <v>1.1</v>
      </c>
      <c r="W7" s="60">
        <v>-0.1</v>
      </c>
      <c r="X7" s="60">
        <v>5.4</v>
      </c>
      <c r="Y7" s="60">
        <v>4.7</v>
      </c>
      <c r="Z7" s="89">
        <v>11.1</v>
      </c>
      <c r="AA7" s="60">
        <v>0.6</v>
      </c>
      <c r="AB7" s="60">
        <v>2.1</v>
      </c>
      <c r="AC7" s="60">
        <v>2.8</v>
      </c>
      <c r="AD7" s="60">
        <v>3.3</v>
      </c>
      <c r="AE7" s="89">
        <v>8.9</v>
      </c>
      <c r="AF7" s="60">
        <v>0.4</v>
      </c>
      <c r="AG7" s="60">
        <v>0.8</v>
      </c>
      <c r="AH7" s="60">
        <v>2.3</v>
      </c>
      <c r="AI7" s="60">
        <v>3.5</v>
      </c>
      <c r="AJ7" s="89">
        <f>+AF7+AG7+AH7+AI7</f>
        <v>7</v>
      </c>
      <c r="AK7" s="60">
        <v>0.9</v>
      </c>
      <c r="AL7" s="60">
        <v>2.5</v>
      </c>
      <c r="AM7" s="60">
        <v>1.8</v>
      </c>
      <c r="AN7" s="60">
        <v>5.1</v>
      </c>
      <c r="AO7" s="89">
        <v>10.2</v>
      </c>
      <c r="AP7" s="60">
        <v>3.4</v>
      </c>
      <c r="AQ7" s="60">
        <v>6.3</v>
      </c>
      <c r="AR7" s="60">
        <v>4.3</v>
      </c>
      <c r="AS7" s="60">
        <v>2.7</v>
      </c>
      <c r="AT7" s="89">
        <v>16.7</v>
      </c>
      <c r="AU7" s="60">
        <v>1.6</v>
      </c>
      <c r="AV7" s="60">
        <v>4.7</v>
      </c>
      <c r="AW7" s="60">
        <v>1.1</v>
      </c>
    </row>
    <row r="8" spans="1:29" ht="12.75">
      <c r="A8" s="27"/>
      <c r="B8" s="3"/>
      <c r="C8" s="3"/>
      <c r="D8" s="3"/>
      <c r="E8" s="3"/>
      <c r="F8" s="3"/>
      <c r="G8" s="3"/>
      <c r="H8" s="3"/>
      <c r="I8" s="3"/>
      <c r="J8" s="3"/>
      <c r="K8" s="3"/>
      <c r="L8" s="3"/>
      <c r="M8" s="3"/>
      <c r="N8" s="3"/>
      <c r="O8" s="3"/>
      <c r="P8" s="3"/>
      <c r="Q8" s="3"/>
      <c r="R8" s="3"/>
      <c r="S8" s="3"/>
      <c r="T8" s="3"/>
      <c r="U8" s="3"/>
      <c r="V8" s="3"/>
      <c r="W8" s="3"/>
      <c r="X8" s="3"/>
      <c r="Y8" s="3"/>
      <c r="Z8" s="3"/>
      <c r="AA8" s="3"/>
      <c r="AB8" s="3"/>
      <c r="AC8" s="3"/>
    </row>
    <row r="9" ht="27">
      <c r="A9" s="28" t="s">
        <v>324</v>
      </c>
    </row>
    <row r="10" ht="12.75"/>
    <row r="11" ht="12.75"/>
  </sheetData>
  <printOptions/>
  <pageMargins left="0.75" right="0.75" top="1" bottom="1" header="0.5" footer="0.5"/>
  <pageSetup fitToHeight="1" fitToWidth="1" horizontalDpi="300" verticalDpi="300" orientation="landscape" paperSize="9" scale="44" r:id="rId1"/>
</worksheet>
</file>

<file path=xl/worksheets/sheet9.xml><?xml version="1.0" encoding="utf-8"?>
<worksheet xmlns="http://schemas.openxmlformats.org/spreadsheetml/2006/main" xmlns:r="http://schemas.openxmlformats.org/officeDocument/2006/relationships">
  <sheetPr>
    <tabColor indexed="50"/>
    <pageSetUpPr fitToPage="1"/>
  </sheetPr>
  <dimension ref="A2:AW33"/>
  <sheetViews>
    <sheetView workbookViewId="0" topLeftCell="A1">
      <pane xSplit="1" ySplit="2" topLeftCell="AP3" activePane="bottomRight" state="frozen"/>
      <selection pane="topLeft" activeCell="V51" sqref="V51"/>
      <selection pane="topRight" activeCell="V51" sqref="V51"/>
      <selection pane="bottomLeft" activeCell="V51" sqref="V51"/>
      <selection pane="bottomRight" activeCell="AY22" sqref="AY22"/>
    </sheetView>
  </sheetViews>
  <sheetFormatPr defaultColWidth="9.140625" defaultRowHeight="12.75" zeroHeight="1" outlineLevelCol="1"/>
  <cols>
    <col min="1" max="1" width="49.7109375" style="34" customWidth="1"/>
    <col min="2" max="21" width="9.140625" style="34" hidden="1" customWidth="1" outlineLevel="1"/>
    <col min="22" max="22" width="9.140625" style="34" customWidth="1" collapsed="1"/>
    <col min="23" max="51" width="9.140625" style="34" customWidth="1"/>
    <col min="52" max="16384" width="0" style="34" hidden="1" customWidth="1"/>
  </cols>
  <sheetData>
    <row r="1" ht="12.75"/>
    <row r="2" spans="1:49" ht="12.75" customHeight="1">
      <c r="A2" s="73" t="s">
        <v>398</v>
      </c>
      <c r="B2" s="7" t="s">
        <v>0</v>
      </c>
      <c r="C2" s="7" t="s">
        <v>1</v>
      </c>
      <c r="D2" s="7" t="s">
        <v>2</v>
      </c>
      <c r="E2" s="6" t="s">
        <v>3</v>
      </c>
      <c r="F2" s="6" t="s">
        <v>4</v>
      </c>
      <c r="G2" s="7" t="s">
        <v>10</v>
      </c>
      <c r="H2" s="7" t="s">
        <v>11</v>
      </c>
      <c r="I2" s="7" t="s">
        <v>12</v>
      </c>
      <c r="J2" s="6" t="s">
        <v>13</v>
      </c>
      <c r="K2" s="6" t="s">
        <v>14</v>
      </c>
      <c r="L2" s="7" t="s">
        <v>15</v>
      </c>
      <c r="M2" s="7" t="s">
        <v>16</v>
      </c>
      <c r="N2" s="7" t="s">
        <v>17</v>
      </c>
      <c r="O2" s="6" t="s">
        <v>18</v>
      </c>
      <c r="P2" s="6" t="s">
        <v>19</v>
      </c>
      <c r="Q2" s="7" t="s">
        <v>20</v>
      </c>
      <c r="R2" s="7" t="s">
        <v>21</v>
      </c>
      <c r="S2" s="7" t="s">
        <v>22</v>
      </c>
      <c r="T2" s="6" t="s">
        <v>23</v>
      </c>
      <c r="U2" s="6" t="s">
        <v>24</v>
      </c>
      <c r="V2" s="7" t="s">
        <v>25</v>
      </c>
      <c r="W2" s="7" t="s">
        <v>26</v>
      </c>
      <c r="X2" s="7" t="s">
        <v>27</v>
      </c>
      <c r="Y2" s="6" t="s">
        <v>28</v>
      </c>
      <c r="Z2" s="6" t="s">
        <v>29</v>
      </c>
      <c r="AA2" s="7" t="s">
        <v>30</v>
      </c>
      <c r="AB2" s="7" t="s">
        <v>31</v>
      </c>
      <c r="AC2" s="7" t="s">
        <v>32</v>
      </c>
      <c r="AD2" s="6" t="s">
        <v>275</v>
      </c>
      <c r="AE2" s="6" t="s">
        <v>276</v>
      </c>
      <c r="AF2" s="7" t="s">
        <v>278</v>
      </c>
      <c r="AG2" s="7" t="s">
        <v>280</v>
      </c>
      <c r="AH2" s="7" t="s">
        <v>287</v>
      </c>
      <c r="AI2" s="6" t="s">
        <v>289</v>
      </c>
      <c r="AJ2" s="6" t="s">
        <v>290</v>
      </c>
      <c r="AK2" s="7" t="s">
        <v>299</v>
      </c>
      <c r="AL2" s="7" t="s">
        <v>300</v>
      </c>
      <c r="AM2" s="7" t="s">
        <v>301</v>
      </c>
      <c r="AN2" s="6" t="s">
        <v>302</v>
      </c>
      <c r="AO2" s="6" t="s">
        <v>303</v>
      </c>
      <c r="AP2" s="7" t="s">
        <v>341</v>
      </c>
      <c r="AQ2" s="7" t="s">
        <v>342</v>
      </c>
      <c r="AR2" s="7" t="s">
        <v>343</v>
      </c>
      <c r="AS2" s="6" t="s">
        <v>344</v>
      </c>
      <c r="AT2" s="6" t="s">
        <v>345</v>
      </c>
      <c r="AU2" s="7" t="s">
        <v>491</v>
      </c>
      <c r="AV2" s="7" t="s">
        <v>494</v>
      </c>
      <c r="AW2" s="7" t="s">
        <v>496</v>
      </c>
    </row>
    <row r="3" spans="1:49" ht="12.75" customHeight="1">
      <c r="A3" s="74"/>
      <c r="B3" s="37"/>
      <c r="C3" s="37"/>
      <c r="D3" s="37"/>
      <c r="E3" s="38"/>
      <c r="F3" s="38"/>
      <c r="G3" s="37"/>
      <c r="H3" s="37"/>
      <c r="I3" s="37"/>
      <c r="J3" s="38"/>
      <c r="K3" s="38"/>
      <c r="L3" s="37"/>
      <c r="M3" s="37"/>
      <c r="N3" s="37"/>
      <c r="O3" s="38"/>
      <c r="P3" s="38"/>
      <c r="Q3" s="37"/>
      <c r="R3" s="37"/>
      <c r="S3" s="37"/>
      <c r="T3" s="38"/>
      <c r="U3" s="38"/>
      <c r="V3" s="37"/>
      <c r="W3" s="37"/>
      <c r="X3" s="37"/>
      <c r="Y3" s="38"/>
      <c r="Z3" s="38"/>
      <c r="AA3" s="37"/>
      <c r="AB3" s="37"/>
      <c r="AC3" s="37"/>
      <c r="AD3" s="38"/>
      <c r="AE3" s="38"/>
      <c r="AF3" s="37"/>
      <c r="AG3" s="37"/>
      <c r="AH3" s="37"/>
      <c r="AI3" s="38"/>
      <c r="AJ3" s="38"/>
      <c r="AK3" s="37"/>
      <c r="AL3" s="37"/>
      <c r="AM3" s="37"/>
      <c r="AN3" s="38"/>
      <c r="AO3" s="38"/>
      <c r="AP3" s="37"/>
      <c r="AQ3" s="37"/>
      <c r="AR3" s="37"/>
      <c r="AS3" s="38"/>
      <c r="AT3" s="38"/>
      <c r="AU3" s="37"/>
      <c r="AV3" s="37"/>
      <c r="AW3" s="37"/>
    </row>
    <row r="4" spans="1:49" ht="12.75" customHeight="1">
      <c r="A4" s="78" t="s">
        <v>61</v>
      </c>
      <c r="B4" s="75">
        <v>94</v>
      </c>
      <c r="C4" s="76">
        <v>93</v>
      </c>
      <c r="D4" s="75">
        <v>80</v>
      </c>
      <c r="E4" s="75">
        <v>92</v>
      </c>
      <c r="F4" s="42">
        <v>359</v>
      </c>
      <c r="G4" s="75">
        <v>89</v>
      </c>
      <c r="H4" s="76">
        <v>98</v>
      </c>
      <c r="I4" s="75">
        <v>92</v>
      </c>
      <c r="J4" s="75">
        <v>86</v>
      </c>
      <c r="K4" s="42">
        <v>365</v>
      </c>
      <c r="L4" s="75">
        <v>89.5</v>
      </c>
      <c r="M4" s="76">
        <v>128.5</v>
      </c>
      <c r="N4" s="75">
        <v>131.5</v>
      </c>
      <c r="O4" s="75">
        <v>141.5</v>
      </c>
      <c r="P4" s="42">
        <v>491</v>
      </c>
      <c r="Q4" s="75">
        <v>148.954</v>
      </c>
      <c r="R4" s="76">
        <v>151.9</v>
      </c>
      <c r="S4" s="75">
        <v>145.46</v>
      </c>
      <c r="T4" s="75">
        <v>148.962</v>
      </c>
      <c r="U4" s="42">
        <v>595.2760000000001</v>
      </c>
      <c r="V4" s="75">
        <v>192.816</v>
      </c>
      <c r="W4" s="76">
        <v>195.07</v>
      </c>
      <c r="X4" s="75">
        <v>196.072</v>
      </c>
      <c r="Y4" s="75">
        <v>212.533</v>
      </c>
      <c r="Z4" s="42">
        <v>796.491</v>
      </c>
      <c r="AA4" s="75">
        <v>205.44</v>
      </c>
      <c r="AB4" s="76">
        <v>203.84</v>
      </c>
      <c r="AC4" s="75">
        <v>164.229</v>
      </c>
      <c r="AD4" s="75">
        <v>202</v>
      </c>
      <c r="AE4" s="42">
        <v>775</v>
      </c>
      <c r="AF4" s="75">
        <v>206</v>
      </c>
      <c r="AG4" s="76">
        <v>219</v>
      </c>
      <c r="AH4" s="75">
        <v>215</v>
      </c>
      <c r="AI4" s="75">
        <v>230</v>
      </c>
      <c r="AJ4" s="42">
        <v>870</v>
      </c>
      <c r="AK4" s="75">
        <v>229</v>
      </c>
      <c r="AL4" s="76">
        <v>193</v>
      </c>
      <c r="AM4" s="75">
        <v>182</v>
      </c>
      <c r="AN4" s="75">
        <v>208</v>
      </c>
      <c r="AO4" s="42">
        <v>812</v>
      </c>
      <c r="AP4" s="75">
        <v>199</v>
      </c>
      <c r="AQ4" s="76">
        <v>164</v>
      </c>
      <c r="AR4" s="75">
        <v>216</v>
      </c>
      <c r="AS4" s="75">
        <v>211</v>
      </c>
      <c r="AT4" s="42">
        <v>790</v>
      </c>
      <c r="AU4" s="75">
        <v>211</v>
      </c>
      <c r="AV4" s="75">
        <v>183</v>
      </c>
      <c r="AW4" s="75">
        <v>214</v>
      </c>
    </row>
    <row r="5" spans="1:49" ht="12.75" customHeight="1">
      <c r="A5" s="78" t="s">
        <v>62</v>
      </c>
      <c r="B5" s="75">
        <v>48</v>
      </c>
      <c r="C5" s="76">
        <v>47</v>
      </c>
      <c r="D5" s="75">
        <v>41</v>
      </c>
      <c r="E5" s="75">
        <v>49</v>
      </c>
      <c r="F5" s="42">
        <v>185</v>
      </c>
      <c r="G5" s="75">
        <v>48</v>
      </c>
      <c r="H5" s="76">
        <v>52</v>
      </c>
      <c r="I5" s="75">
        <v>50</v>
      </c>
      <c r="J5" s="75">
        <v>47</v>
      </c>
      <c r="K5" s="42">
        <v>197</v>
      </c>
      <c r="L5" s="75">
        <v>48</v>
      </c>
      <c r="M5" s="76">
        <v>64</v>
      </c>
      <c r="N5" s="75">
        <v>64.6</v>
      </c>
      <c r="O5" s="75">
        <v>71.072</v>
      </c>
      <c r="P5" s="42">
        <v>247.672</v>
      </c>
      <c r="Q5" s="75">
        <v>75.098</v>
      </c>
      <c r="R5" s="76">
        <v>77.9</v>
      </c>
      <c r="S5" s="75">
        <v>74.684</v>
      </c>
      <c r="T5" s="75">
        <v>78.556</v>
      </c>
      <c r="U5" s="42">
        <v>306.238</v>
      </c>
      <c r="V5" s="75">
        <v>101.002</v>
      </c>
      <c r="W5" s="76">
        <v>99.484</v>
      </c>
      <c r="X5" s="75">
        <v>98.178</v>
      </c>
      <c r="Y5" s="75">
        <v>105.06</v>
      </c>
      <c r="Z5" s="42">
        <v>403.724</v>
      </c>
      <c r="AA5" s="75">
        <v>101.128</v>
      </c>
      <c r="AB5" s="76">
        <v>100.456</v>
      </c>
      <c r="AC5" s="75">
        <v>81.001</v>
      </c>
      <c r="AD5" s="75">
        <v>103</v>
      </c>
      <c r="AE5" s="42">
        <v>386</v>
      </c>
      <c r="AF5" s="75">
        <v>105</v>
      </c>
      <c r="AG5" s="76">
        <v>111</v>
      </c>
      <c r="AH5" s="75">
        <v>106</v>
      </c>
      <c r="AI5" s="75">
        <v>116</v>
      </c>
      <c r="AJ5" s="42">
        <v>439</v>
      </c>
      <c r="AK5" s="75">
        <v>114</v>
      </c>
      <c r="AL5" s="76">
        <v>96</v>
      </c>
      <c r="AM5" s="75">
        <v>90</v>
      </c>
      <c r="AN5" s="75">
        <v>105</v>
      </c>
      <c r="AO5" s="42">
        <v>404</v>
      </c>
      <c r="AP5" s="75">
        <v>101</v>
      </c>
      <c r="AQ5" s="76">
        <v>82</v>
      </c>
      <c r="AR5" s="75">
        <v>106</v>
      </c>
      <c r="AS5" s="75">
        <v>105</v>
      </c>
      <c r="AT5" s="42">
        <v>394</v>
      </c>
      <c r="AU5" s="75">
        <v>105</v>
      </c>
      <c r="AV5" s="75">
        <v>91</v>
      </c>
      <c r="AW5" s="75">
        <v>107</v>
      </c>
    </row>
    <row r="6" spans="1:49" ht="12.75" customHeight="1">
      <c r="A6" s="78" t="s">
        <v>63</v>
      </c>
      <c r="B6" s="75">
        <v>26</v>
      </c>
      <c r="C6" s="76">
        <v>28</v>
      </c>
      <c r="D6" s="75">
        <v>25</v>
      </c>
      <c r="E6" s="75">
        <v>28</v>
      </c>
      <c r="F6" s="42">
        <v>107</v>
      </c>
      <c r="G6" s="75">
        <v>28</v>
      </c>
      <c r="H6" s="76">
        <v>30</v>
      </c>
      <c r="I6" s="75">
        <v>27</v>
      </c>
      <c r="J6" s="75">
        <v>28</v>
      </c>
      <c r="K6" s="42">
        <v>113</v>
      </c>
      <c r="L6" s="75">
        <v>29.2</v>
      </c>
      <c r="M6" s="76">
        <v>57.8</v>
      </c>
      <c r="N6" s="75">
        <v>67.996</v>
      </c>
      <c r="O6" s="75">
        <v>64.563</v>
      </c>
      <c r="P6" s="42">
        <v>219.55899999999997</v>
      </c>
      <c r="Q6" s="75">
        <v>73.824</v>
      </c>
      <c r="R6" s="76">
        <v>72.7</v>
      </c>
      <c r="S6" s="75">
        <v>75.135</v>
      </c>
      <c r="T6" s="75">
        <v>72.29</v>
      </c>
      <c r="U6" s="42">
        <v>293.949</v>
      </c>
      <c r="V6" s="75">
        <v>73.339</v>
      </c>
      <c r="W6" s="76">
        <v>74.924</v>
      </c>
      <c r="X6" s="75">
        <v>66.949</v>
      </c>
      <c r="Y6" s="75">
        <v>68.807</v>
      </c>
      <c r="Z6" s="42">
        <v>284.019</v>
      </c>
      <c r="AA6" s="75">
        <v>67.456</v>
      </c>
      <c r="AB6" s="76">
        <v>70.539</v>
      </c>
      <c r="AC6" s="75">
        <v>67.479</v>
      </c>
      <c r="AD6" s="75">
        <v>57</v>
      </c>
      <c r="AE6" s="42">
        <v>263</v>
      </c>
      <c r="AF6" s="75">
        <v>64</v>
      </c>
      <c r="AG6" s="76">
        <v>71</v>
      </c>
      <c r="AH6" s="75">
        <v>68</v>
      </c>
      <c r="AI6" s="75">
        <v>65</v>
      </c>
      <c r="AJ6" s="42">
        <v>270</v>
      </c>
      <c r="AK6" s="75">
        <v>69</v>
      </c>
      <c r="AL6" s="76">
        <v>51</v>
      </c>
      <c r="AM6" s="75">
        <v>61</v>
      </c>
      <c r="AN6" s="75">
        <v>66</v>
      </c>
      <c r="AO6" s="42">
        <v>246</v>
      </c>
      <c r="AP6" s="75">
        <v>60</v>
      </c>
      <c r="AQ6" s="76">
        <v>54</v>
      </c>
      <c r="AR6" s="75">
        <v>60</v>
      </c>
      <c r="AS6" s="75">
        <v>57</v>
      </c>
      <c r="AT6" s="42">
        <v>231</v>
      </c>
      <c r="AU6" s="75">
        <v>55</v>
      </c>
      <c r="AV6" s="75">
        <v>50</v>
      </c>
      <c r="AW6" s="75">
        <v>216</v>
      </c>
    </row>
    <row r="7" spans="1:49" ht="12.75" customHeight="1">
      <c r="A7" s="78" t="s">
        <v>64</v>
      </c>
      <c r="B7" s="75">
        <v>48</v>
      </c>
      <c r="C7" s="76">
        <v>49</v>
      </c>
      <c r="D7" s="75">
        <v>40</v>
      </c>
      <c r="E7" s="75">
        <v>47</v>
      </c>
      <c r="F7" s="42">
        <v>184</v>
      </c>
      <c r="G7" s="75">
        <v>49</v>
      </c>
      <c r="H7" s="76">
        <v>51</v>
      </c>
      <c r="I7" s="75">
        <v>49</v>
      </c>
      <c r="J7" s="75">
        <v>45</v>
      </c>
      <c r="K7" s="42">
        <v>194</v>
      </c>
      <c r="L7" s="75">
        <v>44.288</v>
      </c>
      <c r="M7" s="76">
        <v>50.6</v>
      </c>
      <c r="N7" s="75">
        <v>41.102</v>
      </c>
      <c r="O7" s="75">
        <v>51.643</v>
      </c>
      <c r="P7" s="42">
        <v>187.633</v>
      </c>
      <c r="Q7" s="75">
        <v>48.762</v>
      </c>
      <c r="R7" s="76">
        <v>48.3</v>
      </c>
      <c r="S7" s="75">
        <v>46.666</v>
      </c>
      <c r="T7" s="75">
        <v>50.853</v>
      </c>
      <c r="U7" s="42">
        <v>194.58100000000002</v>
      </c>
      <c r="V7" s="75">
        <v>78.224</v>
      </c>
      <c r="W7" s="76">
        <v>81.355</v>
      </c>
      <c r="X7" s="75">
        <v>94.809</v>
      </c>
      <c r="Y7" s="75">
        <v>98.415</v>
      </c>
      <c r="Z7" s="42">
        <v>352.803</v>
      </c>
      <c r="AA7" s="75">
        <v>97.821</v>
      </c>
      <c r="AB7" s="76">
        <v>84.427</v>
      </c>
      <c r="AC7" s="75">
        <v>77.422</v>
      </c>
      <c r="AD7" s="75">
        <v>100</v>
      </c>
      <c r="AE7" s="42">
        <v>360</v>
      </c>
      <c r="AF7" s="75">
        <v>96</v>
      </c>
      <c r="AG7" s="76">
        <v>105</v>
      </c>
      <c r="AH7" s="75">
        <v>95</v>
      </c>
      <c r="AI7" s="75">
        <v>109</v>
      </c>
      <c r="AJ7" s="42">
        <v>404</v>
      </c>
      <c r="AK7" s="75">
        <v>105</v>
      </c>
      <c r="AL7" s="76">
        <v>89</v>
      </c>
      <c r="AM7" s="75">
        <v>72</v>
      </c>
      <c r="AN7" s="75">
        <v>95</v>
      </c>
      <c r="AO7" s="42">
        <v>361</v>
      </c>
      <c r="AP7" s="75">
        <v>93</v>
      </c>
      <c r="AQ7" s="76">
        <v>71</v>
      </c>
      <c r="AR7" s="75">
        <v>111</v>
      </c>
      <c r="AS7" s="75">
        <v>112</v>
      </c>
      <c r="AT7" s="42">
        <v>387</v>
      </c>
      <c r="AU7" s="75">
        <v>114</v>
      </c>
      <c r="AV7" s="75">
        <v>94</v>
      </c>
      <c r="AW7" s="75">
        <v>58</v>
      </c>
    </row>
    <row r="8" spans="1:49" ht="12.75" customHeight="1">
      <c r="A8" s="78" t="s">
        <v>65</v>
      </c>
      <c r="B8" s="75">
        <v>66</v>
      </c>
      <c r="C8" s="76">
        <v>67</v>
      </c>
      <c r="D8" s="75">
        <v>60</v>
      </c>
      <c r="E8" s="75">
        <v>67</v>
      </c>
      <c r="F8" s="42">
        <v>260</v>
      </c>
      <c r="G8" s="75">
        <v>67</v>
      </c>
      <c r="H8" s="76">
        <v>74</v>
      </c>
      <c r="I8" s="75">
        <v>75</v>
      </c>
      <c r="J8" s="75">
        <v>62</v>
      </c>
      <c r="K8" s="42">
        <v>278</v>
      </c>
      <c r="L8" s="75">
        <v>70.442</v>
      </c>
      <c r="M8" s="76">
        <v>78.6</v>
      </c>
      <c r="N8" s="75">
        <v>87.222</v>
      </c>
      <c r="O8" s="75">
        <v>93.632</v>
      </c>
      <c r="P8" s="42">
        <v>329.89599999999996</v>
      </c>
      <c r="Q8" s="75">
        <v>94.875</v>
      </c>
      <c r="R8" s="76">
        <v>96.23</v>
      </c>
      <c r="S8" s="75">
        <v>86.387</v>
      </c>
      <c r="T8" s="75">
        <v>92.374</v>
      </c>
      <c r="U8" s="42">
        <v>369.866</v>
      </c>
      <c r="V8" s="75">
        <v>90.981</v>
      </c>
      <c r="W8" s="76">
        <v>111.373</v>
      </c>
      <c r="X8" s="75">
        <v>108.075</v>
      </c>
      <c r="Y8" s="75">
        <v>130.97</v>
      </c>
      <c r="Z8" s="42">
        <v>441.399</v>
      </c>
      <c r="AA8" s="75">
        <v>126.859</v>
      </c>
      <c r="AB8" s="76">
        <v>124.84</v>
      </c>
      <c r="AC8" s="75">
        <v>122.025</v>
      </c>
      <c r="AD8" s="75">
        <v>122</v>
      </c>
      <c r="AE8" s="42">
        <v>496</v>
      </c>
      <c r="AF8" s="75">
        <v>137</v>
      </c>
      <c r="AG8" s="76">
        <v>131</v>
      </c>
      <c r="AH8" s="75">
        <v>134</v>
      </c>
      <c r="AI8" s="75">
        <v>144</v>
      </c>
      <c r="AJ8" s="42">
        <v>545</v>
      </c>
      <c r="AK8" s="75">
        <v>141</v>
      </c>
      <c r="AL8" s="76">
        <v>122</v>
      </c>
      <c r="AM8" s="75">
        <v>117</v>
      </c>
      <c r="AN8" s="75">
        <v>135</v>
      </c>
      <c r="AO8" s="42">
        <v>515</v>
      </c>
      <c r="AP8" s="75">
        <v>131</v>
      </c>
      <c r="AQ8" s="76">
        <v>108</v>
      </c>
      <c r="AR8" s="75">
        <v>136</v>
      </c>
      <c r="AS8" s="75">
        <v>136</v>
      </c>
      <c r="AT8" s="42">
        <v>511</v>
      </c>
      <c r="AU8" s="75">
        <v>131</v>
      </c>
      <c r="AV8" s="75">
        <v>105</v>
      </c>
      <c r="AW8" s="75">
        <v>140</v>
      </c>
    </row>
    <row r="9" spans="1:49" ht="12.75" customHeight="1">
      <c r="A9" s="78" t="s">
        <v>49</v>
      </c>
      <c r="B9" s="75">
        <v>82</v>
      </c>
      <c r="C9" s="76">
        <v>62</v>
      </c>
      <c r="D9" s="75">
        <v>54</v>
      </c>
      <c r="E9" s="75">
        <v>68</v>
      </c>
      <c r="F9" s="42">
        <v>266</v>
      </c>
      <c r="G9" s="75">
        <v>65</v>
      </c>
      <c r="H9" s="76">
        <v>68</v>
      </c>
      <c r="I9" s="75">
        <v>63</v>
      </c>
      <c r="J9" s="75">
        <v>65</v>
      </c>
      <c r="K9" s="42">
        <v>261</v>
      </c>
      <c r="L9" s="75">
        <v>54</v>
      </c>
      <c r="M9" s="76">
        <v>91.9</v>
      </c>
      <c r="N9" s="75">
        <v>116.861</v>
      </c>
      <c r="O9" s="75">
        <v>135.112</v>
      </c>
      <c r="P9" s="42">
        <v>397.87300000000005</v>
      </c>
      <c r="Q9" s="75">
        <v>137.272</v>
      </c>
      <c r="R9" s="76">
        <v>130.615</v>
      </c>
      <c r="S9" s="75">
        <v>125.187</v>
      </c>
      <c r="T9" s="75">
        <v>150.278</v>
      </c>
      <c r="U9" s="42">
        <v>543.352</v>
      </c>
      <c r="V9" s="75">
        <v>200.202</v>
      </c>
      <c r="W9" s="76">
        <v>192.264</v>
      </c>
      <c r="X9" s="75">
        <v>178.358</v>
      </c>
      <c r="Y9" s="75">
        <v>200.691</v>
      </c>
      <c r="Z9" s="42">
        <v>771.515</v>
      </c>
      <c r="AA9" s="75">
        <v>185.2</v>
      </c>
      <c r="AB9" s="76">
        <v>176.886</v>
      </c>
      <c r="AC9" s="75">
        <v>146.283</v>
      </c>
      <c r="AD9" s="75">
        <v>178</v>
      </c>
      <c r="AE9" s="42">
        <v>687</v>
      </c>
      <c r="AF9" s="75">
        <v>178</v>
      </c>
      <c r="AG9" s="76">
        <v>197</v>
      </c>
      <c r="AH9" s="75">
        <v>183</v>
      </c>
      <c r="AI9" s="75">
        <v>199</v>
      </c>
      <c r="AJ9" s="42">
        <v>757</v>
      </c>
      <c r="AK9" s="75">
        <v>212</v>
      </c>
      <c r="AL9" s="76">
        <v>158</v>
      </c>
      <c r="AM9" s="75">
        <v>156</v>
      </c>
      <c r="AN9" s="75">
        <v>185</v>
      </c>
      <c r="AO9" s="42">
        <v>711</v>
      </c>
      <c r="AP9" s="75">
        <v>171</v>
      </c>
      <c r="AQ9" s="76">
        <v>134</v>
      </c>
      <c r="AR9" s="75">
        <v>195</v>
      </c>
      <c r="AS9" s="75">
        <v>199</v>
      </c>
      <c r="AT9" s="42">
        <v>699</v>
      </c>
      <c r="AU9" s="75">
        <v>210</v>
      </c>
      <c r="AV9" s="75">
        <f>706-AV4-AV5-AV6-AV7-AV8</f>
        <v>183</v>
      </c>
      <c r="AW9" s="75">
        <v>216</v>
      </c>
    </row>
    <row r="10" spans="1:49" ht="12.75" customHeight="1">
      <c r="A10" s="70"/>
      <c r="B10" s="80"/>
      <c r="C10" s="81"/>
      <c r="D10" s="80"/>
      <c r="E10" s="80"/>
      <c r="G10" s="80"/>
      <c r="H10" s="81"/>
      <c r="I10" s="80"/>
      <c r="J10" s="80"/>
      <c r="L10" s="80"/>
      <c r="M10" s="81"/>
      <c r="N10" s="80"/>
      <c r="O10" s="80"/>
      <c r="Q10" s="80"/>
      <c r="R10" s="81"/>
      <c r="S10" s="80"/>
      <c r="T10" s="80"/>
      <c r="V10" s="80"/>
      <c r="W10" s="81"/>
      <c r="X10" s="80"/>
      <c r="Y10" s="80"/>
      <c r="AA10" s="80"/>
      <c r="AB10" s="81"/>
      <c r="AC10" s="80"/>
      <c r="AD10" s="80"/>
      <c r="AF10" s="80"/>
      <c r="AG10" s="81"/>
      <c r="AH10" s="80"/>
      <c r="AI10" s="80"/>
      <c r="AK10" s="80"/>
      <c r="AL10" s="81"/>
      <c r="AM10" s="80"/>
      <c r="AN10" s="80"/>
      <c r="AP10" s="80"/>
      <c r="AQ10" s="81"/>
      <c r="AR10" s="80"/>
      <c r="AS10" s="80"/>
      <c r="AU10" s="80"/>
      <c r="AV10" s="80"/>
      <c r="AW10" s="80"/>
    </row>
    <row r="11" spans="1:43" ht="12.75" customHeight="1">
      <c r="A11" s="70"/>
      <c r="C11" s="72"/>
      <c r="H11" s="72"/>
      <c r="M11" s="72"/>
      <c r="R11" s="72"/>
      <c r="W11" s="72"/>
      <c r="AB11" s="72"/>
      <c r="AG11" s="72"/>
      <c r="AL11" s="72"/>
      <c r="AQ11" s="72"/>
    </row>
    <row r="12" spans="1:49" ht="12.75">
      <c r="A12" s="73" t="s">
        <v>399</v>
      </c>
      <c r="B12" s="7" t="s">
        <v>0</v>
      </c>
      <c r="C12" s="7" t="s">
        <v>1</v>
      </c>
      <c r="D12" s="7" t="s">
        <v>2</v>
      </c>
      <c r="E12" s="6" t="s">
        <v>3</v>
      </c>
      <c r="F12" s="6" t="s">
        <v>4</v>
      </c>
      <c r="G12" s="7" t="s">
        <v>10</v>
      </c>
      <c r="H12" s="7" t="s">
        <v>11</v>
      </c>
      <c r="I12" s="7" t="s">
        <v>12</v>
      </c>
      <c r="J12" s="6" t="s">
        <v>13</v>
      </c>
      <c r="K12" s="6" t="s">
        <v>14</v>
      </c>
      <c r="L12" s="7" t="s">
        <v>15</v>
      </c>
      <c r="M12" s="7" t="s">
        <v>16</v>
      </c>
      <c r="N12" s="7" t="s">
        <v>17</v>
      </c>
      <c r="O12" s="6" t="s">
        <v>18</v>
      </c>
      <c r="P12" s="6" t="s">
        <v>19</v>
      </c>
      <c r="Q12" s="7" t="s">
        <v>20</v>
      </c>
      <c r="R12" s="7" t="s">
        <v>21</v>
      </c>
      <c r="S12" s="7" t="s">
        <v>22</v>
      </c>
      <c r="T12" s="6" t="s">
        <v>23</v>
      </c>
      <c r="U12" s="6" t="s">
        <v>24</v>
      </c>
      <c r="V12" s="7" t="s">
        <v>25</v>
      </c>
      <c r="W12" s="7" t="s">
        <v>26</v>
      </c>
      <c r="X12" s="7" t="s">
        <v>27</v>
      </c>
      <c r="Y12" s="6" t="s">
        <v>28</v>
      </c>
      <c r="Z12" s="6" t="s">
        <v>29</v>
      </c>
      <c r="AA12" s="7" t="s">
        <v>30</v>
      </c>
      <c r="AB12" s="7" t="s">
        <v>31</v>
      </c>
      <c r="AC12" s="7" t="s">
        <v>32</v>
      </c>
      <c r="AD12" s="6" t="s">
        <v>275</v>
      </c>
      <c r="AE12" s="6" t="s">
        <v>276</v>
      </c>
      <c r="AF12" s="7" t="s">
        <v>278</v>
      </c>
      <c r="AG12" s="7" t="s">
        <v>280</v>
      </c>
      <c r="AH12" s="7" t="s">
        <v>287</v>
      </c>
      <c r="AI12" s="6" t="s">
        <v>289</v>
      </c>
      <c r="AJ12" s="6" t="s">
        <v>290</v>
      </c>
      <c r="AK12" s="7" t="s">
        <v>299</v>
      </c>
      <c r="AL12" s="7" t="s">
        <v>300</v>
      </c>
      <c r="AM12" s="7" t="s">
        <v>301</v>
      </c>
      <c r="AN12" s="6" t="s">
        <v>302</v>
      </c>
      <c r="AO12" s="6" t="s">
        <v>303</v>
      </c>
      <c r="AP12" s="7" t="s">
        <v>341</v>
      </c>
      <c r="AQ12" s="7" t="s">
        <v>342</v>
      </c>
      <c r="AR12" s="7" t="s">
        <v>343</v>
      </c>
      <c r="AS12" s="6" t="s">
        <v>344</v>
      </c>
      <c r="AT12" s="6" t="s">
        <v>345</v>
      </c>
      <c r="AU12" s="7" t="s">
        <v>491</v>
      </c>
      <c r="AV12" s="7" t="s">
        <v>494</v>
      </c>
      <c r="AW12" s="7" t="s">
        <v>496</v>
      </c>
    </row>
    <row r="13" spans="1:49" ht="12.75">
      <c r="A13" s="74"/>
      <c r="B13" s="37"/>
      <c r="C13" s="37"/>
      <c r="D13" s="37"/>
      <c r="E13" s="38"/>
      <c r="F13" s="38"/>
      <c r="G13" s="37"/>
      <c r="H13" s="37"/>
      <c r="I13" s="37"/>
      <c r="J13" s="38"/>
      <c r="K13" s="38"/>
      <c r="L13" s="37"/>
      <c r="M13" s="37"/>
      <c r="N13" s="37"/>
      <c r="O13" s="38"/>
      <c r="P13" s="38"/>
      <c r="Q13" s="37"/>
      <c r="R13" s="37"/>
      <c r="S13" s="37"/>
      <c r="T13" s="38"/>
      <c r="U13" s="38"/>
      <c r="V13" s="37"/>
      <c r="W13" s="37"/>
      <c r="X13" s="37"/>
      <c r="Y13" s="38"/>
      <c r="Z13" s="38"/>
      <c r="AA13" s="37"/>
      <c r="AB13" s="37"/>
      <c r="AC13" s="37"/>
      <c r="AD13" s="38"/>
      <c r="AE13" s="38"/>
      <c r="AF13" s="37"/>
      <c r="AG13" s="37"/>
      <c r="AH13" s="37"/>
      <c r="AI13" s="38"/>
      <c r="AJ13" s="38"/>
      <c r="AK13" s="37"/>
      <c r="AL13" s="37"/>
      <c r="AM13" s="37"/>
      <c r="AN13" s="38"/>
      <c r="AO13" s="38"/>
      <c r="AP13" s="37"/>
      <c r="AQ13" s="37"/>
      <c r="AR13" s="37"/>
      <c r="AS13" s="38"/>
      <c r="AT13" s="38"/>
      <c r="AU13" s="37"/>
      <c r="AV13" s="37"/>
      <c r="AW13" s="37"/>
    </row>
    <row r="14" spans="1:49" ht="12.75">
      <c r="A14" s="78" t="s">
        <v>66</v>
      </c>
      <c r="B14" s="75">
        <v>65</v>
      </c>
      <c r="C14" s="76">
        <v>53</v>
      </c>
      <c r="D14" s="75">
        <v>48</v>
      </c>
      <c r="E14" s="75">
        <v>54.9</v>
      </c>
      <c r="F14" s="42">
        <v>221.106488</v>
      </c>
      <c r="G14" s="75">
        <v>52.2</v>
      </c>
      <c r="H14" s="76">
        <v>55.4</v>
      </c>
      <c r="I14" s="75">
        <v>51.80162</v>
      </c>
      <c r="J14" s="75">
        <v>62.23946000000001</v>
      </c>
      <c r="K14" s="42">
        <v>221.64108</v>
      </c>
      <c r="L14" s="75">
        <v>53.602399999999996</v>
      </c>
      <c r="M14" s="76">
        <v>85.23783859</v>
      </c>
      <c r="N14" s="75">
        <v>98.85318532000001</v>
      </c>
      <c r="O14" s="75">
        <v>92.77856959399998</v>
      </c>
      <c r="P14" s="42">
        <v>330.471993504</v>
      </c>
      <c r="Q14" s="75">
        <v>46.1733</v>
      </c>
      <c r="R14" s="76">
        <v>53.842110000000005</v>
      </c>
      <c r="S14" s="75">
        <v>34.50805999999999</v>
      </c>
      <c r="T14" s="75">
        <v>50.39074000000002</v>
      </c>
      <c r="U14" s="42">
        <v>184.91421000000003</v>
      </c>
      <c r="V14" s="75">
        <v>53.59087000000002</v>
      </c>
      <c r="W14" s="76">
        <v>57.25812099999998</v>
      </c>
      <c r="X14" s="75">
        <v>58.94639400000001</v>
      </c>
      <c r="Y14" s="75">
        <v>59.774941</v>
      </c>
      <c r="Z14" s="42">
        <v>229.57032600000002</v>
      </c>
      <c r="AA14" s="75">
        <v>56.7</v>
      </c>
      <c r="AB14" s="76">
        <v>67.79453600000001</v>
      </c>
      <c r="AC14" s="75">
        <v>50.05593000000001</v>
      </c>
      <c r="AD14" s="75">
        <v>69</v>
      </c>
      <c r="AE14" s="42">
        <v>244</v>
      </c>
      <c r="AF14" s="75">
        <v>63</v>
      </c>
      <c r="AG14" s="76">
        <v>79</v>
      </c>
      <c r="AH14" s="75">
        <v>66</v>
      </c>
      <c r="AI14" s="75">
        <v>70</v>
      </c>
      <c r="AJ14" s="42">
        <v>277</v>
      </c>
      <c r="AK14" s="75">
        <v>64</v>
      </c>
      <c r="AL14" s="76">
        <v>67</v>
      </c>
      <c r="AM14" s="75">
        <v>55</v>
      </c>
      <c r="AN14" s="75">
        <v>53</v>
      </c>
      <c r="AO14" s="42">
        <v>240</v>
      </c>
      <c r="AP14" s="75">
        <v>56</v>
      </c>
      <c r="AQ14" s="76">
        <v>37</v>
      </c>
      <c r="AR14" s="75">
        <v>47</v>
      </c>
      <c r="AS14" s="75">
        <v>53</v>
      </c>
      <c r="AT14" s="42">
        <v>193</v>
      </c>
      <c r="AU14" s="75">
        <v>59</v>
      </c>
      <c r="AV14" s="75">
        <v>64</v>
      </c>
      <c r="AW14" s="75">
        <v>71</v>
      </c>
    </row>
    <row r="15" spans="1:49" ht="12.75">
      <c r="A15" s="78" t="s">
        <v>67</v>
      </c>
      <c r="B15" s="75">
        <v>138</v>
      </c>
      <c r="C15" s="76">
        <v>146</v>
      </c>
      <c r="D15" s="75">
        <v>133.5</v>
      </c>
      <c r="E15" s="75">
        <v>139.510723</v>
      </c>
      <c r="F15" s="42">
        <v>556.546571</v>
      </c>
      <c r="G15" s="75">
        <v>150.2541940000001</v>
      </c>
      <c r="H15" s="76">
        <v>141.7</v>
      </c>
      <c r="I15" s="75">
        <v>144.49618400000003</v>
      </c>
      <c r="J15" s="75">
        <v>160</v>
      </c>
      <c r="K15" s="42">
        <v>596.4503780000001</v>
      </c>
      <c r="L15" s="75">
        <v>153</v>
      </c>
      <c r="M15" s="76">
        <v>190.090217</v>
      </c>
      <c r="N15" s="75">
        <v>207.52485000000001</v>
      </c>
      <c r="O15" s="75">
        <v>211.62893</v>
      </c>
      <c r="P15" s="42">
        <v>762.243997</v>
      </c>
      <c r="Q15" s="75">
        <v>214.55376</v>
      </c>
      <c r="R15" s="76">
        <v>228.134317</v>
      </c>
      <c r="S15" s="75">
        <v>210.652176</v>
      </c>
      <c r="T15" s="75">
        <v>219.00023573</v>
      </c>
      <c r="U15" s="42">
        <v>872.3404887300001</v>
      </c>
      <c r="V15" s="75">
        <v>224.043262</v>
      </c>
      <c r="W15" s="76">
        <v>272.001565</v>
      </c>
      <c r="X15" s="75">
        <v>274.529775</v>
      </c>
      <c r="Y15" s="75">
        <v>294.33311999999995</v>
      </c>
      <c r="Z15" s="42">
        <v>1064.907722</v>
      </c>
      <c r="AA15" s="75">
        <v>298.339327</v>
      </c>
      <c r="AB15" s="76">
        <v>266.15727300000003</v>
      </c>
      <c r="AC15" s="75">
        <v>268.60834700000004</v>
      </c>
      <c r="AD15" s="75">
        <v>293</v>
      </c>
      <c r="AE15" s="42">
        <v>1126</v>
      </c>
      <c r="AF15" s="75">
        <v>289</v>
      </c>
      <c r="AG15" s="76">
        <v>300</v>
      </c>
      <c r="AH15" s="75">
        <v>294</v>
      </c>
      <c r="AI15" s="75">
        <v>326</v>
      </c>
      <c r="AJ15" s="42">
        <v>1210</v>
      </c>
      <c r="AK15" s="75">
        <v>306</v>
      </c>
      <c r="AL15" s="76">
        <v>271</v>
      </c>
      <c r="AM15" s="75">
        <v>248</v>
      </c>
      <c r="AN15" s="75">
        <v>294</v>
      </c>
      <c r="AO15" s="42">
        <v>1118</v>
      </c>
      <c r="AP15" s="75">
        <v>278</v>
      </c>
      <c r="AQ15" s="76">
        <v>261</v>
      </c>
      <c r="AR15" s="75">
        <v>298</v>
      </c>
      <c r="AS15" s="75">
        <v>316</v>
      </c>
      <c r="AT15" s="42">
        <v>1153</v>
      </c>
      <c r="AU15" s="75">
        <v>292</v>
      </c>
      <c r="AV15" s="75">
        <v>251</v>
      </c>
      <c r="AW15" s="75">
        <v>307</v>
      </c>
    </row>
    <row r="16" spans="1:49" ht="12.75" customHeight="1">
      <c r="A16" s="70"/>
      <c r="B16" s="80"/>
      <c r="C16" s="81"/>
      <c r="D16" s="80"/>
      <c r="E16" s="80"/>
      <c r="G16" s="80"/>
      <c r="H16" s="81"/>
      <c r="I16" s="80"/>
      <c r="J16" s="80"/>
      <c r="L16" s="80"/>
      <c r="M16" s="81"/>
      <c r="N16" s="80"/>
      <c r="O16" s="80"/>
      <c r="Q16" s="80"/>
      <c r="R16" s="81"/>
      <c r="S16" s="80"/>
      <c r="T16" s="80"/>
      <c r="V16" s="80"/>
      <c r="W16" s="81"/>
      <c r="X16" s="80"/>
      <c r="Y16" s="80"/>
      <c r="AA16" s="80"/>
      <c r="AB16" s="81"/>
      <c r="AC16" s="80"/>
      <c r="AD16" s="80"/>
      <c r="AF16" s="80"/>
      <c r="AG16" s="81"/>
      <c r="AH16" s="80"/>
      <c r="AI16" s="80"/>
      <c r="AK16" s="80"/>
      <c r="AL16" s="81"/>
      <c r="AM16" s="80"/>
      <c r="AN16" s="80"/>
      <c r="AP16" s="80"/>
      <c r="AQ16" s="81"/>
      <c r="AR16" s="80"/>
      <c r="AS16" s="80"/>
      <c r="AU16" s="80"/>
      <c r="AV16" s="80"/>
      <c r="AW16" s="80"/>
    </row>
    <row r="17" spans="1:43" ht="12.75">
      <c r="A17" s="70"/>
      <c r="C17" s="72"/>
      <c r="H17" s="72"/>
      <c r="M17" s="72"/>
      <c r="R17" s="72"/>
      <c r="W17" s="72"/>
      <c r="AB17" s="72"/>
      <c r="AG17" s="72"/>
      <c r="AL17" s="72"/>
      <c r="AQ17" s="72"/>
    </row>
    <row r="18" spans="1:49" ht="12.75">
      <c r="A18" s="73" t="s">
        <v>400</v>
      </c>
      <c r="B18" s="7" t="s">
        <v>0</v>
      </c>
      <c r="C18" s="7" t="s">
        <v>1</v>
      </c>
      <c r="D18" s="7" t="s">
        <v>2</v>
      </c>
      <c r="E18" s="6" t="s">
        <v>3</v>
      </c>
      <c r="F18" s="6" t="s">
        <v>4</v>
      </c>
      <c r="G18" s="7" t="s">
        <v>10</v>
      </c>
      <c r="H18" s="7" t="s">
        <v>11</v>
      </c>
      <c r="I18" s="7" t="s">
        <v>12</v>
      </c>
      <c r="J18" s="6" t="s">
        <v>13</v>
      </c>
      <c r="K18" s="6" t="s">
        <v>14</v>
      </c>
      <c r="L18" s="7" t="s">
        <v>15</v>
      </c>
      <c r="M18" s="7" t="s">
        <v>16</v>
      </c>
      <c r="N18" s="7" t="s">
        <v>17</v>
      </c>
      <c r="O18" s="6" t="s">
        <v>18</v>
      </c>
      <c r="P18" s="6" t="s">
        <v>19</v>
      </c>
      <c r="Q18" s="7" t="s">
        <v>20</v>
      </c>
      <c r="R18" s="7" t="s">
        <v>21</v>
      </c>
      <c r="S18" s="7" t="s">
        <v>22</v>
      </c>
      <c r="T18" s="6" t="s">
        <v>23</v>
      </c>
      <c r="U18" s="6" t="s">
        <v>24</v>
      </c>
      <c r="V18" s="7" t="s">
        <v>25</v>
      </c>
      <c r="W18" s="7" t="s">
        <v>26</v>
      </c>
      <c r="X18" s="7" t="s">
        <v>27</v>
      </c>
      <c r="Y18" s="6" t="s">
        <v>28</v>
      </c>
      <c r="Z18" s="6" t="s">
        <v>29</v>
      </c>
      <c r="AA18" s="7" t="s">
        <v>30</v>
      </c>
      <c r="AB18" s="7" t="s">
        <v>31</v>
      </c>
      <c r="AC18" s="7" t="s">
        <v>32</v>
      </c>
      <c r="AD18" s="6" t="s">
        <v>275</v>
      </c>
      <c r="AE18" s="6" t="s">
        <v>276</v>
      </c>
      <c r="AF18" s="7" t="s">
        <v>278</v>
      </c>
      <c r="AG18" s="7" t="s">
        <v>280</v>
      </c>
      <c r="AH18" s="7" t="s">
        <v>287</v>
      </c>
      <c r="AI18" s="6" t="s">
        <v>289</v>
      </c>
      <c r="AJ18" s="6" t="s">
        <v>290</v>
      </c>
      <c r="AK18" s="7" t="s">
        <v>299</v>
      </c>
      <c r="AL18" s="7" t="s">
        <v>300</v>
      </c>
      <c r="AM18" s="7" t="s">
        <v>301</v>
      </c>
      <c r="AN18" s="6" t="s">
        <v>302</v>
      </c>
      <c r="AO18" s="6" t="s">
        <v>303</v>
      </c>
      <c r="AP18" s="7" t="s">
        <v>341</v>
      </c>
      <c r="AQ18" s="7" t="s">
        <v>342</v>
      </c>
      <c r="AR18" s="7" t="s">
        <v>343</v>
      </c>
      <c r="AS18" s="6" t="s">
        <v>344</v>
      </c>
      <c r="AT18" s="6" t="s">
        <v>345</v>
      </c>
      <c r="AU18" s="7" t="s">
        <v>491</v>
      </c>
      <c r="AV18" s="7" t="s">
        <v>494</v>
      </c>
      <c r="AW18" s="7" t="s">
        <v>496</v>
      </c>
    </row>
    <row r="19" spans="1:49" ht="12.75">
      <c r="A19" s="74"/>
      <c r="B19" s="37"/>
      <c r="C19" s="37"/>
      <c r="D19" s="37"/>
      <c r="E19" s="38"/>
      <c r="F19" s="38"/>
      <c r="G19" s="37"/>
      <c r="H19" s="37"/>
      <c r="I19" s="37"/>
      <c r="J19" s="38"/>
      <c r="K19" s="38"/>
      <c r="L19" s="37"/>
      <c r="M19" s="37"/>
      <c r="N19" s="37"/>
      <c r="O19" s="38"/>
      <c r="P19" s="38"/>
      <c r="Q19" s="37"/>
      <c r="R19" s="37"/>
      <c r="S19" s="37"/>
      <c r="T19" s="38"/>
      <c r="U19" s="38"/>
      <c r="V19" s="37"/>
      <c r="W19" s="37"/>
      <c r="X19" s="37"/>
      <c r="Y19" s="38"/>
      <c r="Z19" s="38"/>
      <c r="AA19" s="37"/>
      <c r="AB19" s="37"/>
      <c r="AC19" s="37"/>
      <c r="AD19" s="38"/>
      <c r="AE19" s="38"/>
      <c r="AF19" s="37"/>
      <c r="AG19" s="37"/>
      <c r="AH19" s="37"/>
      <c r="AI19" s="38"/>
      <c r="AJ19" s="38"/>
      <c r="AK19" s="37"/>
      <c r="AL19" s="37"/>
      <c r="AM19" s="37"/>
      <c r="AN19" s="38"/>
      <c r="AO19" s="38"/>
      <c r="AP19" s="37"/>
      <c r="AQ19" s="37"/>
      <c r="AR19" s="37"/>
      <c r="AS19" s="38"/>
      <c r="AT19" s="38"/>
      <c r="AU19" s="37"/>
      <c r="AV19" s="37"/>
      <c r="AW19" s="37"/>
    </row>
    <row r="20" spans="1:49" ht="12.75">
      <c r="A20" s="78" t="s">
        <v>53</v>
      </c>
      <c r="B20" s="75">
        <v>96</v>
      </c>
      <c r="C20" s="75">
        <v>94</v>
      </c>
      <c r="D20" s="75">
        <v>95</v>
      </c>
      <c r="E20" s="75">
        <v>95.602591</v>
      </c>
      <c r="F20" s="42">
        <v>380.602591</v>
      </c>
      <c r="G20" s="75">
        <v>100.39625</v>
      </c>
      <c r="H20" s="75">
        <v>102.7</v>
      </c>
      <c r="I20" s="75">
        <v>89.21643</v>
      </c>
      <c r="J20" s="75">
        <v>104.93767100000001</v>
      </c>
      <c r="K20" s="42">
        <v>397.250351</v>
      </c>
      <c r="L20" s="75">
        <v>93</v>
      </c>
      <c r="M20" s="75">
        <v>90</v>
      </c>
      <c r="N20" s="75">
        <v>97</v>
      </c>
      <c r="O20" s="75">
        <v>113.34267928799997</v>
      </c>
      <c r="P20" s="42">
        <v>393.342679288</v>
      </c>
      <c r="Q20" s="75">
        <v>105.53642400000001</v>
      </c>
      <c r="R20" s="75">
        <v>116.582667</v>
      </c>
      <c r="S20" s="75">
        <v>96.89637200000001</v>
      </c>
      <c r="T20" s="75">
        <v>110.68965500000003</v>
      </c>
      <c r="U20" s="42">
        <v>429.7051180000001</v>
      </c>
      <c r="V20" s="75">
        <v>105.419055</v>
      </c>
      <c r="W20" s="75">
        <v>115.65942199999999</v>
      </c>
      <c r="X20" s="75">
        <v>128.063547</v>
      </c>
      <c r="Y20" s="75">
        <v>118.69154099999989</v>
      </c>
      <c r="Z20" s="42">
        <v>467.8335649999999</v>
      </c>
      <c r="AA20" s="75">
        <v>120.23634</v>
      </c>
      <c r="AB20" s="75">
        <v>122.420643</v>
      </c>
      <c r="AC20" s="75">
        <v>106.87138100000001</v>
      </c>
      <c r="AD20" s="75">
        <v>130</v>
      </c>
      <c r="AE20" s="42">
        <v>479</v>
      </c>
      <c r="AF20" s="75">
        <v>119</v>
      </c>
      <c r="AG20" s="75">
        <v>128</v>
      </c>
      <c r="AH20" s="75">
        <v>120</v>
      </c>
      <c r="AI20" s="75">
        <v>124</v>
      </c>
      <c r="AJ20" s="42">
        <v>491</v>
      </c>
      <c r="AK20" s="75">
        <v>112</v>
      </c>
      <c r="AL20" s="75">
        <v>120</v>
      </c>
      <c r="AM20" s="75">
        <v>106</v>
      </c>
      <c r="AN20" s="75">
        <v>108</v>
      </c>
      <c r="AO20" s="42">
        <v>447</v>
      </c>
      <c r="AP20" s="75">
        <v>107</v>
      </c>
      <c r="AQ20" s="75">
        <v>84</v>
      </c>
      <c r="AR20" s="75">
        <v>93</v>
      </c>
      <c r="AS20" s="75">
        <v>101</v>
      </c>
      <c r="AT20" s="42">
        <v>385</v>
      </c>
      <c r="AU20" s="75">
        <v>104</v>
      </c>
      <c r="AV20" s="75">
        <v>111</v>
      </c>
      <c r="AW20" s="75">
        <v>120</v>
      </c>
    </row>
    <row r="21" spans="1:49" ht="12.75">
      <c r="A21" s="78" t="s">
        <v>54</v>
      </c>
      <c r="B21" s="75">
        <v>107</v>
      </c>
      <c r="C21" s="75">
        <v>105</v>
      </c>
      <c r="D21" s="75">
        <v>86.5</v>
      </c>
      <c r="E21" s="75">
        <v>98.80813200000001</v>
      </c>
      <c r="F21" s="42">
        <v>397.05046799999997</v>
      </c>
      <c r="G21" s="75">
        <v>2.6895799999999994</v>
      </c>
      <c r="H21" s="75">
        <v>3.1481000000000003</v>
      </c>
      <c r="I21" s="75">
        <v>1.60594</v>
      </c>
      <c r="J21" s="75">
        <v>2.82038</v>
      </c>
      <c r="K21" s="42">
        <v>10.264</v>
      </c>
      <c r="L21" s="75">
        <v>4</v>
      </c>
      <c r="M21" s="75">
        <v>19</v>
      </c>
      <c r="N21" s="75">
        <v>28</v>
      </c>
      <c r="O21" s="75">
        <v>27.769538122</v>
      </c>
      <c r="P21" s="42">
        <v>78.769538122</v>
      </c>
      <c r="Q21" s="75">
        <v>17.290725000000002</v>
      </c>
      <c r="R21" s="75">
        <v>18.072597000000002</v>
      </c>
      <c r="S21" s="75">
        <v>20.264662</v>
      </c>
      <c r="T21" s="75">
        <v>21.33901573</v>
      </c>
      <c r="U21" s="42">
        <v>76.96699973</v>
      </c>
      <c r="V21" s="75">
        <v>14.256336</v>
      </c>
      <c r="W21" s="75">
        <v>18.463948000000006</v>
      </c>
      <c r="X21" s="75">
        <v>21.397676999999998</v>
      </c>
      <c r="Y21" s="75">
        <v>14.402962000000002</v>
      </c>
      <c r="Z21" s="42">
        <v>68.52092300000001</v>
      </c>
      <c r="AA21" s="75">
        <v>17.753266</v>
      </c>
      <c r="AB21" s="75">
        <v>16.472636</v>
      </c>
      <c r="AC21" s="75">
        <v>17.907488</v>
      </c>
      <c r="AD21" s="75">
        <v>20</v>
      </c>
      <c r="AE21" s="42">
        <v>72</v>
      </c>
      <c r="AF21" s="75">
        <v>21</v>
      </c>
      <c r="AG21" s="75">
        <v>21</v>
      </c>
      <c r="AH21" s="75">
        <v>20</v>
      </c>
      <c r="AI21" s="75">
        <v>21</v>
      </c>
      <c r="AJ21" s="42">
        <v>84</v>
      </c>
      <c r="AK21" s="75">
        <v>21</v>
      </c>
      <c r="AL21" s="75">
        <v>21</v>
      </c>
      <c r="AM21" s="75">
        <v>18</v>
      </c>
      <c r="AN21" s="75">
        <v>19</v>
      </c>
      <c r="AO21" s="42">
        <v>78</v>
      </c>
      <c r="AP21" s="75">
        <v>21</v>
      </c>
      <c r="AQ21" s="75">
        <v>17</v>
      </c>
      <c r="AR21" s="75">
        <v>23</v>
      </c>
      <c r="AS21" s="75">
        <v>19</v>
      </c>
      <c r="AT21" s="42">
        <v>80</v>
      </c>
      <c r="AU21" s="75">
        <v>21</v>
      </c>
      <c r="AV21" s="75">
        <v>19</v>
      </c>
      <c r="AW21" s="75">
        <v>20</v>
      </c>
    </row>
    <row r="22" spans="1:49" ht="12.75" customHeight="1">
      <c r="A22" s="78" t="s">
        <v>55</v>
      </c>
      <c r="B22" s="75"/>
      <c r="C22" s="75"/>
      <c r="D22" s="75"/>
      <c r="E22" s="75"/>
      <c r="F22" s="42"/>
      <c r="G22" s="75">
        <v>99.36836400000007</v>
      </c>
      <c r="H22" s="75">
        <v>91.25189999999999</v>
      </c>
      <c r="I22" s="75">
        <v>105.47543400000004</v>
      </c>
      <c r="J22" s="75">
        <v>114.481409</v>
      </c>
      <c r="K22" s="42">
        <v>410.57710700000007</v>
      </c>
      <c r="L22" s="75">
        <v>109.60239999999999</v>
      </c>
      <c r="M22" s="75">
        <v>166.32805558999996</v>
      </c>
      <c r="N22" s="75">
        <v>181.37803532000004</v>
      </c>
      <c r="O22" s="75">
        <v>163.29528218400003</v>
      </c>
      <c r="P22" s="42">
        <v>620.6037730940001</v>
      </c>
      <c r="Q22" s="75">
        <v>137.89991099999997</v>
      </c>
      <c r="R22" s="75">
        <v>147.32116299999998</v>
      </c>
      <c r="S22" s="75">
        <v>127.99920199999998</v>
      </c>
      <c r="T22" s="75">
        <v>137.36230500000002</v>
      </c>
      <c r="U22" s="42">
        <v>550.5825810000001</v>
      </c>
      <c r="V22" s="75">
        <v>157.958741</v>
      </c>
      <c r="W22" s="75">
        <v>195.13631599999997</v>
      </c>
      <c r="X22" s="75">
        <v>184.01494499999998</v>
      </c>
      <c r="Y22" s="75">
        <v>221.01355800000007</v>
      </c>
      <c r="Z22" s="42">
        <v>758.12356</v>
      </c>
      <c r="AA22" s="75">
        <v>217.04972100000003</v>
      </c>
      <c r="AB22" s="75">
        <v>195.05853000000005</v>
      </c>
      <c r="AC22" s="75">
        <v>193.885408</v>
      </c>
      <c r="AD22" s="75">
        <v>212</v>
      </c>
      <c r="AE22" s="42">
        <v>819</v>
      </c>
      <c r="AF22" s="75">
        <v>212</v>
      </c>
      <c r="AG22" s="75">
        <v>230</v>
      </c>
      <c r="AH22" s="75">
        <v>220</v>
      </c>
      <c r="AI22" s="75">
        <v>251</v>
      </c>
      <c r="AJ22" s="42">
        <v>912</v>
      </c>
      <c r="AK22" s="75">
        <v>237</v>
      </c>
      <c r="AL22" s="75">
        <v>197</v>
      </c>
      <c r="AM22" s="75">
        <v>179</v>
      </c>
      <c r="AN22" s="75">
        <v>220</v>
      </c>
      <c r="AO22" s="42">
        <v>833</v>
      </c>
      <c r="AP22" s="75">
        <v>206</v>
      </c>
      <c r="AQ22" s="75">
        <v>197</v>
      </c>
      <c r="AR22" s="75">
        <v>229</v>
      </c>
      <c r="AS22" s="75">
        <v>249</v>
      </c>
      <c r="AT22" s="42">
        <v>881</v>
      </c>
      <c r="AU22" s="75">
        <v>226</v>
      </c>
      <c r="AV22" s="75">
        <v>185</v>
      </c>
      <c r="AW22" s="75">
        <v>238</v>
      </c>
    </row>
    <row r="23" spans="1:49" ht="12.75" customHeight="1">
      <c r="A23" s="79" t="s">
        <v>68</v>
      </c>
      <c r="B23" s="77">
        <v>203</v>
      </c>
      <c r="C23" s="77">
        <v>199</v>
      </c>
      <c r="D23" s="77">
        <v>181.5</v>
      </c>
      <c r="E23" s="77">
        <v>194.41072300000002</v>
      </c>
      <c r="F23" s="41">
        <v>777.653059</v>
      </c>
      <c r="G23" s="77">
        <v>202.4541940000001</v>
      </c>
      <c r="H23" s="77">
        <v>197.1</v>
      </c>
      <c r="I23" s="77">
        <v>196.29780400000004</v>
      </c>
      <c r="J23" s="77">
        <v>222.23946</v>
      </c>
      <c r="K23" s="41">
        <v>818.0914580000001</v>
      </c>
      <c r="L23" s="77">
        <v>206.6024</v>
      </c>
      <c r="M23" s="77">
        <v>275.32805558999996</v>
      </c>
      <c r="N23" s="77">
        <v>306.37803532000004</v>
      </c>
      <c r="O23" s="77">
        <v>304.407499594</v>
      </c>
      <c r="P23" s="41">
        <v>1092.715990504</v>
      </c>
      <c r="Q23" s="77">
        <v>260.72706</v>
      </c>
      <c r="R23" s="77">
        <v>281.976427</v>
      </c>
      <c r="S23" s="77">
        <v>245.160236</v>
      </c>
      <c r="T23" s="77">
        <v>269.39097573000004</v>
      </c>
      <c r="U23" s="41">
        <v>1057.2546987300002</v>
      </c>
      <c r="V23" s="77">
        <v>277.634132</v>
      </c>
      <c r="W23" s="77">
        <v>329.259686</v>
      </c>
      <c r="X23" s="77">
        <v>333.47616899999997</v>
      </c>
      <c r="Y23" s="77">
        <v>354.10806099999996</v>
      </c>
      <c r="Z23" s="41">
        <v>1294.478048</v>
      </c>
      <c r="AA23" s="77">
        <v>355.039327</v>
      </c>
      <c r="AB23" s="77">
        <v>333.951809</v>
      </c>
      <c r="AC23" s="77">
        <v>318.664277</v>
      </c>
      <c r="AD23" s="77">
        <v>362</v>
      </c>
      <c r="AE23" s="41">
        <v>1370</v>
      </c>
      <c r="AF23" s="77">
        <f>+AF21+AF20+AF22</f>
        <v>352</v>
      </c>
      <c r="AG23" s="77">
        <f>+AG21+AG20+AG22</f>
        <v>379</v>
      </c>
      <c r="AH23" s="77">
        <f>+AH20+AH21+AH22</f>
        <v>360</v>
      </c>
      <c r="AI23" s="77">
        <f>+AI20+AI21+AI22</f>
        <v>396</v>
      </c>
      <c r="AJ23" s="41">
        <f>+AF23+AG23+AH23+AI23</f>
        <v>1487</v>
      </c>
      <c r="AK23" s="77">
        <f>+AK21+AK20+AK22</f>
        <v>370</v>
      </c>
      <c r="AL23" s="77">
        <v>338</v>
      </c>
      <c r="AM23" s="77">
        <v>303</v>
      </c>
      <c r="AN23" s="77">
        <v>347</v>
      </c>
      <c r="AO23" s="41">
        <v>1358</v>
      </c>
      <c r="AP23" s="77">
        <v>334</v>
      </c>
      <c r="AQ23" s="77">
        <v>298</v>
      </c>
      <c r="AR23" s="77">
        <f>+AR22+AR21+AR20</f>
        <v>345</v>
      </c>
      <c r="AS23" s="77">
        <v>369</v>
      </c>
      <c r="AT23" s="41">
        <v>1346</v>
      </c>
      <c r="AU23" s="77">
        <f>+AU20+AU21+AU22</f>
        <v>351</v>
      </c>
      <c r="AV23" s="77">
        <f>+AV20+AV21+AV22</f>
        <v>315</v>
      </c>
      <c r="AW23" s="77">
        <v>378</v>
      </c>
    </row>
    <row r="24" ht="12.75">
      <c r="A24" s="70"/>
    </row>
    <row r="25" ht="12.75">
      <c r="A25" s="70"/>
    </row>
    <row r="26" ht="12.75" hidden="1">
      <c r="A26" s="70"/>
    </row>
    <row r="27" ht="12.75" hidden="1">
      <c r="A27" s="70"/>
    </row>
    <row r="28" ht="12.75" hidden="1"/>
    <row r="29" ht="12.75" hidden="1"/>
    <row r="30" ht="12.75" hidden="1"/>
    <row r="31" ht="12.75" hidden="1"/>
    <row r="32" ht="12.75" hidden="1"/>
    <row r="33" ht="12.75" hidden="1">
      <c r="E33" s="71"/>
    </row>
  </sheetData>
  <printOptions/>
  <pageMargins left="0.75" right="0.75" top="1" bottom="1" header="0.5" footer="0.5"/>
  <pageSetup fitToHeight="1" fitToWidth="1" horizontalDpi="300" verticalDpi="300" orientation="landscape" paperSize="9" scale="43"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rpalicska</cp:lastModifiedBy>
  <cp:lastPrinted>2010-11-16T07:08:54Z</cp:lastPrinted>
  <dcterms:created xsi:type="dcterms:W3CDTF">2010-11-15T08:46:09Z</dcterms:created>
  <dcterms:modified xsi:type="dcterms:W3CDTF">2010-11-17T06:47:45Z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