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155" windowWidth="19230" windowHeight="3435" firstSheet="1" activeTab="1"/>
  </bookViews>
  <sheets>
    <sheet name="BExRepositorySheet" sheetId="1" state="veryHidden" r:id="rId1"/>
    <sheet name="English" sheetId="2" r:id="rId2"/>
  </sheets>
  <externalReferences>
    <externalReference r:id="rId5"/>
    <externalReference r:id="rId6"/>
  </externalReferences>
  <definedNames>
    <definedName name="_xlnm.Print_Area" localSheetId="1">'English'!$B$2:$I$562</definedName>
  </definedNames>
  <calcPr fullCalcOnLoad="1"/>
</workbook>
</file>

<file path=xl/sharedStrings.xml><?xml version="1.0" encoding="utf-8"?>
<sst xmlns="http://schemas.openxmlformats.org/spreadsheetml/2006/main" count="623" uniqueCount="364">
  <si>
    <t>Number of shares as of 31 December</t>
  </si>
  <si>
    <t xml:space="preserve">   A Series shares</t>
  </si>
  <si>
    <t xml:space="preserve">   B Series shares</t>
  </si>
  <si>
    <t xml:space="preserve">   C Series shares</t>
  </si>
  <si>
    <t xml:space="preserve">     ow treasury shares</t>
  </si>
  <si>
    <t xml:space="preserve">      ow treasury shares</t>
  </si>
  <si>
    <t>Highest share price (HUF)</t>
  </si>
  <si>
    <t>Lowest share price (HUF)</t>
  </si>
  <si>
    <t>Year end share price (HUF)</t>
  </si>
  <si>
    <t>Basic earnings per share (HUF)</t>
  </si>
  <si>
    <t>Diluted earnings per share (HUF)</t>
  </si>
  <si>
    <t>Key figures for MOL shares</t>
  </si>
  <si>
    <t>Key financial figures, IFRS (HUF bn)</t>
  </si>
  <si>
    <t>Net sales revenues</t>
  </si>
  <si>
    <t>EBITDA</t>
  </si>
  <si>
    <t>Operating profit</t>
  </si>
  <si>
    <t>Operating cash flow</t>
  </si>
  <si>
    <t>Capital expenditures and investments</t>
  </si>
  <si>
    <t>Return On Equity (ROE) %</t>
  </si>
  <si>
    <t>Key operating figures</t>
  </si>
  <si>
    <t xml:space="preserve">   ow crude oil (th bbl/day)</t>
  </si>
  <si>
    <t xml:space="preserve">   ow natural gas (th boe/day)</t>
  </si>
  <si>
    <t>LPG sales (kt)</t>
  </si>
  <si>
    <t>Number of filling stations</t>
  </si>
  <si>
    <t>Petrochemical product sales (kt)</t>
  </si>
  <si>
    <t>MOL Group closing headcount</t>
  </si>
  <si>
    <t>Main external parameters</t>
  </si>
  <si>
    <t>Brent dated (USD/bbl)</t>
  </si>
  <si>
    <t>Integrated petrochemical margin (EUR/t)</t>
  </si>
  <si>
    <t>HUF/USD average</t>
  </si>
  <si>
    <t>Property, plant and equipment</t>
  </si>
  <si>
    <t>Total non-current assets</t>
  </si>
  <si>
    <t>Cash and cash equivalents</t>
  </si>
  <si>
    <t>Total current assets</t>
  </si>
  <si>
    <t>Total assets</t>
  </si>
  <si>
    <t>Equity attributable to equity holders of the parent</t>
  </si>
  <si>
    <t>Total equity</t>
  </si>
  <si>
    <t>Total non-current liabilities</t>
  </si>
  <si>
    <t>Short-term debt</t>
  </si>
  <si>
    <t>Current portion of long-term debt</t>
  </si>
  <si>
    <t>Total current liabilities</t>
  </si>
  <si>
    <t>Total equity and liabilities</t>
  </si>
  <si>
    <t>Depreciation, depletion, amortisation and impairment</t>
  </si>
  <si>
    <t>Financial expense/(gain) net</t>
  </si>
  <si>
    <t>Profit before tax</t>
  </si>
  <si>
    <t>Net debt</t>
  </si>
  <si>
    <t>Attributable to equity holders of the parent</t>
  </si>
  <si>
    <t>Attrubutable to minority interests</t>
  </si>
  <si>
    <t>Profit from operations</t>
  </si>
  <si>
    <t>Operating cash flow before changes in working capital</t>
  </si>
  <si>
    <t>Net cash provided by operating activities</t>
  </si>
  <si>
    <t>Exploration and Production</t>
  </si>
  <si>
    <t>Refining and Marketing</t>
  </si>
  <si>
    <t>Petrochemicals</t>
  </si>
  <si>
    <t>Natural Gas</t>
  </si>
  <si>
    <t>Corporate and Other</t>
  </si>
  <si>
    <t>MOL Group</t>
  </si>
  <si>
    <t>Intersegment transfers</t>
  </si>
  <si>
    <t>Crude oil - international</t>
  </si>
  <si>
    <t>Condensates</t>
  </si>
  <si>
    <t>Natural gas (USD/boe)</t>
  </si>
  <si>
    <t>Duna Refinery</t>
  </si>
  <si>
    <t>Domestic crude oil</t>
  </si>
  <si>
    <t>Imported crude oil</t>
  </si>
  <si>
    <t>Other feedstock</t>
  </si>
  <si>
    <t>Total refinery throughput</t>
  </si>
  <si>
    <t>Bratislava Refinery</t>
  </si>
  <si>
    <t>Sales in Hungary</t>
  </si>
  <si>
    <t>Gas and heating oils</t>
  </si>
  <si>
    <t>Motor gasolines</t>
  </si>
  <si>
    <t>Fuel oils</t>
  </si>
  <si>
    <t>Bitumen</t>
  </si>
  <si>
    <t>Lubricants</t>
  </si>
  <si>
    <t>Other products</t>
  </si>
  <si>
    <t>Sales in Slovakia</t>
  </si>
  <si>
    <t>Gasolines</t>
  </si>
  <si>
    <t>Export sales</t>
  </si>
  <si>
    <t>Total crude oil product sales</t>
  </si>
  <si>
    <t>Naphtha</t>
  </si>
  <si>
    <t>Hungary</t>
  </si>
  <si>
    <t>Slovakia</t>
  </si>
  <si>
    <t>Romania</t>
  </si>
  <si>
    <t>Czech Republic</t>
  </si>
  <si>
    <t>Austria</t>
  </si>
  <si>
    <t>Poland</t>
  </si>
  <si>
    <t>Slovenia</t>
  </si>
  <si>
    <t>Other</t>
  </si>
  <si>
    <t>Total</t>
  </si>
  <si>
    <t>Ethylene</t>
  </si>
  <si>
    <t>Propylene</t>
  </si>
  <si>
    <t>LDPE</t>
  </si>
  <si>
    <t>HDPE</t>
  </si>
  <si>
    <t>PP</t>
  </si>
  <si>
    <t>Petrochemical production - kt</t>
  </si>
  <si>
    <t>Total petrochemical production</t>
  </si>
  <si>
    <t>Olefin products</t>
  </si>
  <si>
    <t>Polymer products</t>
  </si>
  <si>
    <t>Petrochemical sales by product group - kt</t>
  </si>
  <si>
    <t>Petrochemical sales by territory - kt</t>
  </si>
  <si>
    <t>Other markets</t>
  </si>
  <si>
    <t>Total petrochemical product sales</t>
  </si>
  <si>
    <t>Petrochemical transfer to R&amp;M - kt</t>
  </si>
  <si>
    <t>Petrochemical by-products</t>
  </si>
  <si>
    <t>Human Resources</t>
  </si>
  <si>
    <t>Corporate Services</t>
  </si>
  <si>
    <t>Headquarters and other</t>
  </si>
  <si>
    <t>Subsidiaries</t>
  </si>
  <si>
    <t>Long-term debt, net of current portion</t>
  </si>
  <si>
    <t>Income tax expense / (benefit)</t>
  </si>
  <si>
    <t>-</t>
  </si>
  <si>
    <t>Inter-segment</t>
  </si>
  <si>
    <t>BSE average daily turnover (shares)</t>
  </si>
  <si>
    <t>Conversion table</t>
  </si>
  <si>
    <t>We maintain and publish statistical information relating to our business in metric units (tonnes and</t>
  </si>
  <si>
    <t>cubic meters). Solely for the convenience of the reader, such information has been converted in certain</t>
  </si>
  <si>
    <t>reports or presentations into barrels and cubic feet using the conversion factors given below, unless another</t>
  </si>
  <si>
    <t xml:space="preserve">conversion factor is noted. </t>
  </si>
  <si>
    <t>Crude oil product sales - kt *</t>
  </si>
  <si>
    <t>*Without LPG sales</t>
  </si>
  <si>
    <t>Serbia</t>
  </si>
  <si>
    <t>Hungarian natural gas transmission</t>
  </si>
  <si>
    <t>Natural gas transit</t>
  </si>
  <si>
    <t>Hungarian natural gas transmission fee</t>
  </si>
  <si>
    <t>Total refinery throughput (kt)</t>
  </si>
  <si>
    <t>Total retail sales of refined products  (kt)</t>
  </si>
  <si>
    <t>Ethylene (EUR/t)</t>
  </si>
  <si>
    <t>SKK/USD average</t>
  </si>
  <si>
    <t>Average realised hydrocarbon price</t>
  </si>
  <si>
    <t xml:space="preserve">Crude oil and condensate price (USD/bbl) </t>
  </si>
  <si>
    <t>Total hydrocarbon price (USD/boe)</t>
  </si>
  <si>
    <t>Refinery production (kt)</t>
  </si>
  <si>
    <t>Refinery loss</t>
  </si>
  <si>
    <t>Own consumption</t>
  </si>
  <si>
    <t>Total production</t>
  </si>
  <si>
    <t>Total refinery production</t>
  </si>
  <si>
    <t>Motor gasoline</t>
  </si>
  <si>
    <t>Retail sales of refined products - kt</t>
  </si>
  <si>
    <t>Total refined product retail sales</t>
  </si>
  <si>
    <t>Refinery processing -kt</t>
  </si>
  <si>
    <t>MOL Plc.</t>
  </si>
  <si>
    <t>Average hydrocarbon production cost (USD/boe)</t>
  </si>
  <si>
    <t>MOL Group consolidated balance sheet (HUF m)</t>
  </si>
  <si>
    <t>Net debt/(Net debt+total equity) (%)</t>
  </si>
  <si>
    <t>MOL Group consolidated statement of operations (HUF m)</t>
  </si>
  <si>
    <t>MOL Group cash flow statement (HUF m)</t>
  </si>
  <si>
    <t>Net external sales revenues by segments (HUF m)</t>
  </si>
  <si>
    <t>Total sales revenues by segments (HUF m)</t>
  </si>
  <si>
    <t>Operating profit by segments (HUF m)</t>
  </si>
  <si>
    <t>Depreciation, depletion, amortisation and impairment by segments (HUF m)</t>
  </si>
  <si>
    <t>Total hydrocarbon production (th boe/day)</t>
  </si>
  <si>
    <t>Transmission fee (HUF/cm)</t>
  </si>
  <si>
    <t>Closing headcount (person)</t>
  </si>
  <si>
    <t xml:space="preserve">1 barrel (bbl) </t>
  </si>
  <si>
    <t xml:space="preserve">1 tonne </t>
  </si>
  <si>
    <t xml:space="preserve">1 tonne of crude oil </t>
  </si>
  <si>
    <t>1 barrel of crude oil equivalent (boe)</t>
  </si>
  <si>
    <t xml:space="preserve">1 barrel of crude oil per day (bbl/day) </t>
  </si>
  <si>
    <t>1 cubic foot (cf)</t>
  </si>
  <si>
    <t xml:space="preserve">1 bbl of crude oil, condensate and natural gas liquids </t>
  </si>
  <si>
    <t xml:space="preserve">Clean operating profit * </t>
  </si>
  <si>
    <t>Return On Average Capital Employed (ROACE) % **</t>
  </si>
  <si>
    <t>** NOPLAT based</t>
  </si>
  <si>
    <t>Crude oil product sales (kt) ****</t>
  </si>
  <si>
    <t>**** Without LPG sales and petchem transfer</t>
  </si>
  <si>
    <t>Proved natural gas reserves - Hungary (bcm)**</t>
  </si>
  <si>
    <t>** Including condensate</t>
  </si>
  <si>
    <t>** MOL Group with Slovnaft from 1 April 2003</t>
  </si>
  <si>
    <t>2003 **</t>
  </si>
  <si>
    <t>Number of MOL Group filling stations *</t>
  </si>
  <si>
    <t>* Filling stations held by fully consolidated subsidiaries</t>
  </si>
  <si>
    <t>Capital expenditure by segments (HUF bn)</t>
  </si>
  <si>
    <t>Net cash provided by / (used in) investing activities</t>
  </si>
  <si>
    <t>Net cash used in financing activities</t>
  </si>
  <si>
    <t>(Decrease) /  increase in cash and cash equivalents</t>
  </si>
  <si>
    <t>* Including HUF 82.9 bn one-off gain on the sale of two gas subsidiaries (HUF 74.1 bn at Natural Gas, HUF 8.8 bn at Intersegment)</t>
  </si>
  <si>
    <t>** Including HUF 14.4 bn bn one-off gain on the acquisition of TVK shares and subsequent settlement from E.ON in connection with the gas business sales of HUF 44.3 bn (both at Corporate)</t>
  </si>
  <si>
    <t>Condensates - international</t>
  </si>
  <si>
    <t>Italy</t>
  </si>
  <si>
    <t>Croatia</t>
  </si>
  <si>
    <t>n.a.</t>
  </si>
  <si>
    <t>Dividend per share (HUF)</t>
  </si>
  <si>
    <t>2007 restated</t>
  </si>
  <si>
    <t>*** Including the fine imposed by the European Commission in association with paraffin trading (HUF 5.8 bn), the repayment by the Slovak Ministry of Finance of the unfounded penalty(HUF 4.4 bn) as well as the receivable for subsequent settlement from E.ON in connection with the gas business sale for FY 2008 (HUF 6.4 bn).</t>
  </si>
  <si>
    <t>IES</t>
  </si>
  <si>
    <t>n.a</t>
  </si>
  <si>
    <t>2007*</t>
  </si>
  <si>
    <t>* from 15 of November</t>
  </si>
  <si>
    <t>*** without base oil</t>
  </si>
  <si>
    <t>Bosnia</t>
  </si>
  <si>
    <t>Gross proved + probable reserves according to SPE rules***</t>
  </si>
  <si>
    <t>** including condensate</t>
  </si>
  <si>
    <t>Proved natural gas reserves - Russia, Pakistan (bcm)</t>
  </si>
  <si>
    <t>Gross proved + probable reserves according to SPE rules*</t>
  </si>
  <si>
    <t>Proved + probable natural gas reserves - Hungary (bcm)**</t>
  </si>
  <si>
    <t>Proved + probable natural gas reserves - Russia, Pakistan (bcm)</t>
  </si>
  <si>
    <t>Proved + probable natural gas reserves - INA (bcm)**</t>
  </si>
  <si>
    <t>Clean ROACE % *,**</t>
  </si>
  <si>
    <t xml:space="preserve">   ow crude oil (million bbl)</t>
  </si>
  <si>
    <t xml:space="preserve">   ow natural gas (million boe) **</t>
  </si>
  <si>
    <t>Proved crude oil reserves - Hungary (million t)</t>
  </si>
  <si>
    <t>Proved crude oil reserves - Russia, Pakistan (million t)</t>
  </si>
  <si>
    <t>Proved crude oil reserves - Hungary (million bbl)</t>
  </si>
  <si>
    <t>Proved crude oil reserves - Russia, Pakistan (million bbl)</t>
  </si>
  <si>
    <t>Proved natural gas reserves - Hungary (million boe)**</t>
  </si>
  <si>
    <t>Proved natural gas reserves - Russia, Pakistan (million boe)</t>
  </si>
  <si>
    <t>Total proved hydrocarbon reserves (million boe)</t>
  </si>
  <si>
    <t>Proved + probable crude oil reserves - Hungary (million t)</t>
  </si>
  <si>
    <t>Proved + probable crude oil reserves - Russia, Pakistan (million t)</t>
  </si>
  <si>
    <t>Proved + probable crude oil reserves - INA (million t)</t>
  </si>
  <si>
    <t>Proved + probable crude oil reserves - Hungary (million bbl)</t>
  </si>
  <si>
    <t>Proved + probable crude oil reserves - Russia, Pakistan (million bbl)</t>
  </si>
  <si>
    <t>Proved + probable crude oil reserves - INA (million bbl)</t>
  </si>
  <si>
    <t>Proved + probable natural gas reserves - Hungary (million boe)**</t>
  </si>
  <si>
    <t>Proved + probable natural gas reserves - Russia, Pakistan (million boe)</t>
  </si>
  <si>
    <t>Proved + probable natural gas reserves - INA (million boe)**</t>
  </si>
  <si>
    <t xml:space="preserve">Natural gas international (million m3) </t>
  </si>
  <si>
    <t>Natural gas (USD/million cf)</t>
  </si>
  <si>
    <t>Transmission volumes (million cm)</t>
  </si>
  <si>
    <t>Hungarian natural gas transmission (million cm)</t>
  </si>
  <si>
    <t>Natural gas transit (million cm)</t>
  </si>
  <si>
    <t>MOL Plc. total</t>
  </si>
  <si>
    <t>Diesel yield  (% of total production from primary rawmaterials)</t>
  </si>
  <si>
    <t>Gasoline yield  (% of total production from primary rawmaterials)</t>
  </si>
  <si>
    <t>Fuel oil yield  (% of total production from primary rawmaterials)</t>
  </si>
  <si>
    <t>Net revenues</t>
  </si>
  <si>
    <t>Profit for the year attributable to equity holders of the parent</t>
  </si>
  <si>
    <t>2009*</t>
  </si>
  <si>
    <t>Lubricants (without base oil)</t>
  </si>
  <si>
    <t>* MOL Group with INA from 1July, 2009</t>
  </si>
  <si>
    <t>** MOL Group with INA from 1July, 2009</t>
  </si>
  <si>
    <t>2009**</t>
  </si>
  <si>
    <t>***** MOL Group with INA from 1July, 2009</t>
  </si>
  <si>
    <t>**** MOL Group with INA from 1July, 2009</t>
  </si>
  <si>
    <t>2009****</t>
  </si>
  <si>
    <t>* MOL Group with INA</t>
  </si>
  <si>
    <t xml:space="preserve"> *with INA from 1July, 2009</t>
  </si>
  <si>
    <t>Gas &amp; Power</t>
  </si>
  <si>
    <t>Average headcount* (person)</t>
  </si>
  <si>
    <t>*Average headcount calculation based on full time employees.</t>
  </si>
  <si>
    <t>Condensates - domestic</t>
  </si>
  <si>
    <t>Crude oil - domestic*</t>
  </si>
  <si>
    <t>LPG - domestic</t>
  </si>
  <si>
    <t>LPG - international</t>
  </si>
  <si>
    <t>Other gas products (domestic)</t>
  </si>
  <si>
    <t>* excluding separated condensate</t>
  </si>
  <si>
    <t>** from 2006 excluding original cushion gas production from  MOL Natural Gas Storage due to the sale of storage</t>
  </si>
  <si>
    <t>Natural gas domestic (million m3) **</t>
  </si>
  <si>
    <t>*** excluding MMBF Plc. production from 2008</t>
  </si>
  <si>
    <t>**** with INA from 1July, 2009</t>
  </si>
  <si>
    <t>Other gas products (international)*****</t>
  </si>
  <si>
    <t xml:space="preserve">Crude oil (USD/bbl) </t>
  </si>
  <si>
    <t>* excluding MMBF Plc. production from 2008</t>
  </si>
  <si>
    <t>** with INA from 1July, 2009</t>
  </si>
  <si>
    <t>Hydrocarbon unit production cost (USD/boe)***</t>
  </si>
  <si>
    <t>*with INA from 1July, 2009</t>
  </si>
  <si>
    <t>*The reserves does not include information about MOL's share proportionate to its ownership from reserves of INA, d.d., but includes 100% of reserves of MMBF Plc.</t>
  </si>
  <si>
    <t>Gross proved reserves according to SEC rules*</t>
  </si>
  <si>
    <t>Hydrocarbon production (gross figures) (kt)***</t>
  </si>
  <si>
    <t>Average production costs*</t>
  </si>
  <si>
    <t>DISCONTINUING OPERATION (HUF bn)</t>
  </si>
  <si>
    <t>TOTAL OPERATION (HUF bn)</t>
  </si>
  <si>
    <t>Profit for the year</t>
  </si>
  <si>
    <t>CONTINUING OPERATION (HUF bn)</t>
  </si>
  <si>
    <t>Non-controlling interest</t>
  </si>
  <si>
    <t>2008 restated</t>
  </si>
  <si>
    <t>Total net external sales revenues</t>
  </si>
  <si>
    <t>Total net external sales revenues - continuing operation</t>
  </si>
  <si>
    <t>Total sales revenues - continuing operation</t>
  </si>
  <si>
    <t>Total sales revenues</t>
  </si>
  <si>
    <t>Total operating profit - continuing operation</t>
  </si>
  <si>
    <t>Total operating profit</t>
  </si>
  <si>
    <t>Total depreciation, depletion, amortisation and impairment - continuing operation</t>
  </si>
  <si>
    <t>Total depreciation, depletion, amortisation and impairment</t>
  </si>
  <si>
    <t>Profit for the year from continuing operations</t>
  </si>
  <si>
    <t>Discontinued operation (HUF bn)</t>
  </si>
  <si>
    <t>Profit for the year from discontinued operations</t>
  </si>
  <si>
    <t>EBITDA (continuing operation)</t>
  </si>
  <si>
    <t>2006 restated</t>
  </si>
  <si>
    <t>Daily average  production (th boe/day)*****</t>
  </si>
  <si>
    <t>2009 restated</t>
  </si>
  <si>
    <t>2006 restated*</t>
  </si>
  <si>
    <t>2007 restated**</t>
  </si>
  <si>
    <t>2008 restated***</t>
  </si>
  <si>
    <t>2009 restated****</t>
  </si>
  <si>
    <t>2010*****</t>
  </si>
  <si>
    <t>**** Including the receivable for subsequent settlement from E.ON in connection with the gas business sale for FY 2009 (HUF 28.2 bn), a HUF 28.2 bn one-off non-cash revaluation gain related to consolidating INA into MOL Group for the first time as required by IFRS 3R and the impairment of IES goodwill recognized in 2009 (HUF 4.7 bn)</t>
  </si>
  <si>
    <t>***** Including the additional expense of the turnover of inventories of INA which were recognized at fair market value upon initial consolidation as opposed to the carrying amounts reflected in INA Group’s separate financial statements (HUF 4.2 bn in Q1 2010), the additional mining royalty paid in Q3 2010 (HUF 30.4 bn at Exploration and Production division) based on the decision of the EU Commission for which provision was recognised in Q2 2010, the provision for redundancy recorded at INA in Q3 2010 (HUF 15.5 bn, the majority of which has been paid in Q4 2010), the provision for tax penalty recorded at INA in Q4 2010 (HUF 4.2 bn), the crisis tax imposed by the Hungarian state on domestic energy sector recorded in H2 2010 (HUF 25.8 bn), and the impact of impairment on certain exploration assets recognised in Q4 2010 (HUF 11.0 bn)</t>
  </si>
  <si>
    <t>2010***</t>
  </si>
  <si>
    <t>2010*</t>
  </si>
  <si>
    <t>*** MOL Group with INA</t>
  </si>
  <si>
    <t xml:space="preserve">* The reserves include information about 100% of MMBF Ltd’s reserves. In case of INA, d.d. reserves data include MOL’s share proportionate to its ownership from reserves of INA, d.d. till 31 December, 2008. Due to full consolidation of INA, d.d. reserves data from 31 December, 2009 include 100 % of INA’s reserves. In case of INA revision, extensions, discoveries and production figures are calculated by assuming 47.16% of MOL’s share for 2009. </t>
  </si>
  <si>
    <t>***  The reserves include information about 100% of MMBF Ltd’s reserves. In case of INA, d.d. reserves data include MOL’s share proportionate to its ownership from reserves of INA, d.d. till 31 December, 2008. Due to full consolidation of INA, d.d. reserves data from 31 December, 2009 include 100 % of INA’s reserves. In case of INA revision, extensions, discoveries and production figures are calculated by assuming 47.16% of MOL’s share for 2009.</t>
  </si>
  <si>
    <t xml:space="preserve">*** excluding depreciation and allocated overhead </t>
  </si>
  <si>
    <t>** MOL Group with INA</t>
  </si>
  <si>
    <t>2010 **</t>
  </si>
  <si>
    <t>***** MOL Group with INA</t>
  </si>
  <si>
    <t>2010**</t>
  </si>
  <si>
    <t>** excluding MMBF Plc. production from 2008</t>
  </si>
  <si>
    <t>Daily average  production (th boe/day)**</t>
  </si>
  <si>
    <t>****costs are exclusive of fair value depreciation and impairment</t>
  </si>
  <si>
    <t>2010****</t>
  </si>
  <si>
    <t>2011*</t>
  </si>
  <si>
    <t>2011***</t>
  </si>
  <si>
    <t>Upstream</t>
  </si>
  <si>
    <t>Downstream</t>
  </si>
  <si>
    <t>Gas Midstream</t>
  </si>
  <si>
    <t xml:space="preserve">impairment related to the treatment of gas bottles at Proplin in 2011 (HUF 6.1 bn), and recognized provision for Romanian Competition Council fine in 2011 (HUF 5.6 bn). </t>
  </si>
  <si>
    <t>Ural Blend (USD/bbl)</t>
  </si>
  <si>
    <t>Premium unleaded gasoline 10 ppm (USD/t) *</t>
  </si>
  <si>
    <t>Gas oil - ULSD 10ppm (USD/t) *</t>
  </si>
  <si>
    <t>Naphtha (USD/t) **</t>
  </si>
  <si>
    <t xml:space="preserve">Crack spread – premium unleaded (USD/t) </t>
  </si>
  <si>
    <t>Crack spread – gas oil (USD/t)</t>
  </si>
  <si>
    <t>Crack spread – naphtha (USD/t) **</t>
  </si>
  <si>
    <t>Reuters Brent-ROT refining margin (USD/bbl)</t>
  </si>
  <si>
    <t>* FOB Rotterdam parity</t>
  </si>
  <si>
    <t>** FOB Med parity</t>
  </si>
  <si>
    <r>
      <t>1</t>
    </r>
    <r>
      <rPr>
        <sz val="10"/>
        <rFont val="Arial"/>
        <family val="2"/>
      </rPr>
      <t xml:space="preserve">  Mediterranean Urals crack margin</t>
    </r>
  </si>
  <si>
    <t>2010 restated</t>
  </si>
  <si>
    <t>2010 restated*****</t>
  </si>
  <si>
    <t xml:space="preserve">****** Including the release of provision made for litigation at INA in 2010 (HUF 4.0 bn) , the crisis tax imposed by the Hungarian state on domestic energy sector (HUF 29.0 bn), recognised impairment on the goodwill of IES (HUF 34.8 bn), on certain receivables in 2011 (HUF 3.9 bn) and on certain exploration assets in INA Group (HUF 5.2 bn), impairment related to the treatment of gas bottles at Proplin in 2011 (HUF 6.1 bn),and recognised provision for Romanian Competition Council fine in 2011 (HUF 5.6 bn) and for redundancy at INA (HUF 3.2 bn). </t>
  </si>
  <si>
    <t>Total production cost *</t>
  </si>
  <si>
    <t>Total USD/boe</t>
  </si>
  <si>
    <t>*Production costs are inclusive of DD&amp;A and management costs, and exclusive of MMBF Plc. production from 2008</t>
  </si>
  <si>
    <t>** MOL Group with INA from July 1, 2009</t>
  </si>
  <si>
    <t>*** MOL Group with INA, costs are exclusive of fair value depreciation and impairment.</t>
  </si>
  <si>
    <t>Direct production cost *</t>
  </si>
  <si>
    <t>*Production costs are exclusive of DD&amp;A and management costs, and of MMBF Plc. production from 2008</t>
  </si>
  <si>
    <t>***** 2009: Contains products produced from 20 MMm3 of net dry gas. 2010: Contains products produced from 37 MMm3 of net dry gas. 2011: Contains products produced from 36 MMm3 of net dry gas in Croatia, and products produced from 55 MMm3 of net dry gas in Syria.</t>
  </si>
  <si>
    <t>2011*****</t>
  </si>
  <si>
    <t>Refining&amp;Marketing</t>
  </si>
  <si>
    <t>Retail</t>
  </si>
  <si>
    <t>Power &amp; other</t>
  </si>
  <si>
    <t>Corporate</t>
  </si>
  <si>
    <t>MOL Group Total</t>
  </si>
  <si>
    <t>White products yield (%, change in percentage point)</t>
  </si>
  <si>
    <t xml:space="preserve">Crude oil production </t>
  </si>
  <si>
    <t xml:space="preserve">Hungary </t>
  </si>
  <si>
    <t>Russia</t>
  </si>
  <si>
    <t xml:space="preserve">Syria </t>
  </si>
  <si>
    <t>Other International</t>
  </si>
  <si>
    <t xml:space="preserve">Natural gas production </t>
  </si>
  <si>
    <t xml:space="preserve">    ow. Croatia offshore</t>
  </si>
  <si>
    <t>Syria</t>
  </si>
  <si>
    <t xml:space="preserve">Condensate </t>
  </si>
  <si>
    <t xml:space="preserve">Average daily hydrocarbon production </t>
  </si>
  <si>
    <t>Hydrocarbon production (mboepd)</t>
  </si>
  <si>
    <t>Intersegment</t>
  </si>
  <si>
    <t>Sales in Croatia</t>
  </si>
  <si>
    <t>Diesel and heating oil</t>
  </si>
  <si>
    <t>Kerosene</t>
  </si>
  <si>
    <t>LPG***</t>
  </si>
  <si>
    <t>*** LPG and pentanes</t>
  </si>
  <si>
    <t>INA</t>
  </si>
  <si>
    <t>Feedstock transfer to Petrochemical segment - kt</t>
  </si>
  <si>
    <t>Chemical gas oil</t>
  </si>
  <si>
    <t>Total feedstock transfer</t>
  </si>
  <si>
    <t xml:space="preserve">Clean EBITDA * </t>
  </si>
  <si>
    <t>2011 restated</t>
  </si>
  <si>
    <t>2012 restated</t>
  </si>
  <si>
    <t xml:space="preserve">* Special items of operating profit, EBITDA and Clean CCS methodology are detailed in MD&amp;A part of the relevant Annual Reports. </t>
  </si>
  <si>
    <t>Year end market capitalisation (HUF bn) *</t>
  </si>
  <si>
    <t>Year end market capitalisation (USD bn) *</t>
  </si>
  <si>
    <t>* Based on number of shares issued excluding treasury shares</t>
  </si>
</sst>
</file>

<file path=xl/styles.xml><?xml version="1.0" encoding="utf-8"?>
<styleSheet xmlns="http://schemas.openxmlformats.org/spreadsheetml/2006/main">
  <numFmts count="6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Igen&quot;;&quot;Igen&quot;;&quot;Nem&quot;"/>
    <numFmt numFmtId="181" formatCode="&quot;Igaz&quot;;&quot;Igaz&quot;;&quot;Hamis&quot;"/>
    <numFmt numFmtId="182" formatCode="&quot;Be&quot;;&quot;Be&quot;;&quot;Ki&quot;"/>
    <numFmt numFmtId="183" formatCode="#,##0.0"/>
    <numFmt numFmtId="184" formatCode="&quot;*&quot;#,##0"/>
    <numFmt numFmtId="185" formatCode="&quot;**&quot;#,##0"/>
    <numFmt numFmtId="186" formatCode="0.0"/>
    <numFmt numFmtId="187" formatCode="0.00000"/>
    <numFmt numFmtId="188" formatCode="0.0000"/>
    <numFmt numFmtId="189" formatCode="0.000"/>
    <numFmt numFmtId="190" formatCode="#,##0\ _F_t"/>
    <numFmt numFmtId="191" formatCode="0.0000000000"/>
    <numFmt numFmtId="192" formatCode="0.000000000"/>
    <numFmt numFmtId="193" formatCode="0.00000000"/>
    <numFmt numFmtId="194" formatCode="0.0000000"/>
    <numFmt numFmtId="195" formatCode="0.000000"/>
    <numFmt numFmtId="196" formatCode="0.0%"/>
    <numFmt numFmtId="197" formatCode="#,##0;\(#,##0\)"/>
    <numFmt numFmtId="198" formatCode="#,##0.0;\(#,##0.0\)"/>
    <numFmt numFmtId="199" formatCode="&quot;Yes&quot;;&quot;Yes&quot;;&quot;No&quot;"/>
    <numFmt numFmtId="200" formatCode="&quot;True&quot;;&quot;True&quot;;&quot;False&quot;"/>
    <numFmt numFmtId="201" formatCode="&quot;On&quot;;&quot;On&quot;;&quot;Off&quot;"/>
    <numFmt numFmtId="202" formatCode="[$€-2]\ #,##0.00_);[Red]\([$€-2]\ #,##0.00\)"/>
    <numFmt numFmtId="203" formatCode="_-* #,##0.00\ _D_M_-;\-* #,##0.00\ _D_M_-;_-* &quot;-&quot;??\ _D_M_-;_-@_-"/>
    <numFmt numFmtId="204" formatCode="_-* #,##0\ _D_M_-;\-* #,##0\ _D_M_-;_-* &quot;-&quot;\ _D_M_-;_-@_-"/>
    <numFmt numFmtId="205" formatCode="_-* #,##0.00\ &quot;DM&quot;_-;\-* #,##0.00\ &quot;DM&quot;_-;_-* &quot;-&quot;??\ &quot;DM&quot;_-;_-@_-"/>
    <numFmt numFmtId="206" formatCode="_-* #,##0\ &quot;DM&quot;_-;\-* #,##0\ &quot;DM&quot;_-;_-* &quot;-&quot;\ &quot;DM&quot;_-;_-@_-"/>
    <numFmt numFmtId="207" formatCode="0&quot;***&quot;"/>
    <numFmt numFmtId="208" formatCode="\'***'0"/>
    <numFmt numFmtId="209" formatCode="&quot;***&quot;0"/>
    <numFmt numFmtId="210" formatCode="&quot;*****&quot;0"/>
    <numFmt numFmtId="211" formatCode="&quot;*****&quot;0.0"/>
    <numFmt numFmtId="212" formatCode="0&quot;*****&quot;"/>
    <numFmt numFmtId="213" formatCode="#,##0.000"/>
    <numFmt numFmtId="214" formatCode="General_)"/>
    <numFmt numFmtId="215" formatCode="[$€-2]\ #\ ##,000_);[Red]\([$€-2]\ #\ ##,000\)"/>
    <numFmt numFmtId="216" formatCode="#,##0\ &quot;Ft&quot;"/>
    <numFmt numFmtId="217" formatCode="#,##0.0_);\(#,##0.0\)"/>
  </numFmts>
  <fonts count="44">
    <font>
      <sz val="10"/>
      <name val="Arial"/>
      <family val="0"/>
    </font>
    <font>
      <sz val="8"/>
      <name val="Arial"/>
      <family val="2"/>
    </font>
    <font>
      <b/>
      <sz val="10"/>
      <name val="Arial"/>
      <family val="2"/>
    </font>
    <font>
      <sz val="10"/>
      <name val="Times New Roman CE"/>
      <family val="0"/>
    </font>
    <font>
      <b/>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u val="single"/>
      <sz val="10"/>
      <color indexed="36"/>
      <name val="Arial"/>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color indexed="9"/>
      <name val="Arial"/>
      <family val="2"/>
    </font>
    <font>
      <sz val="10"/>
      <color indexed="12"/>
      <name val="Arial"/>
      <family val="2"/>
    </font>
    <font>
      <vertAlign val="superscript"/>
      <sz val="10"/>
      <name val="Arial"/>
      <family val="2"/>
    </font>
    <font>
      <i/>
      <sz val="11"/>
      <color indexed="23"/>
      <name val="Calibri"/>
      <family val="2"/>
    </font>
    <font>
      <sz val="11"/>
      <color indexed="20"/>
      <name val="Calibri"/>
      <family val="2"/>
    </font>
    <font>
      <sz val="11"/>
      <color theme="1"/>
      <name val="Calibri"/>
      <family val="2"/>
    </font>
    <font>
      <sz val="11"/>
      <color theme="0"/>
      <name val="Calibri"/>
      <family val="2"/>
    </font>
    <font>
      <b/>
      <sz val="18"/>
      <color theme="3"/>
      <name val="Cambria"/>
      <family val="2"/>
    </font>
    <font>
      <b/>
      <sz val="11"/>
      <color theme="0"/>
      <name val="Calibri"/>
      <family val="2"/>
    </font>
    <font>
      <sz val="11"/>
      <color rgb="FF006100"/>
      <name val="Calibri"/>
      <family val="2"/>
    </font>
    <font>
      <i/>
      <sz val="11"/>
      <color rgb="FF7F7F7F"/>
      <name val="Calibri"/>
      <family val="2"/>
    </font>
    <font>
      <sz val="11"/>
      <color rgb="FF9C0006"/>
      <name val="Calibri"/>
      <family val="2"/>
    </font>
    <font>
      <sz val="11"/>
      <color rgb="FF9C6500"/>
      <name val="Calibri"/>
      <family val="2"/>
    </font>
    <font>
      <b/>
      <sz val="11"/>
      <color rgb="FFFA7D00"/>
      <name val="Calibri"/>
      <family val="2"/>
    </font>
  </fonts>
  <fills count="74">
    <fill>
      <patternFill/>
    </fill>
    <fill>
      <patternFill patternType="gray125"/>
    </fill>
    <fill>
      <patternFill patternType="solid">
        <fgColor indexed="40"/>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rgb="FFFFEB9C"/>
        <bgColor indexed="64"/>
      </patternFill>
    </fill>
    <fill>
      <patternFill patternType="solid">
        <fgColor rgb="FFF2F2F2"/>
        <bgColor indexed="64"/>
      </patternFill>
    </fill>
    <fill>
      <patternFill patternType="solid">
        <fgColor indexed="60"/>
        <bgColor indexed="64"/>
      </patternFill>
    </fill>
    <fill>
      <patternFill patternType="solid">
        <fgColor indexed="22"/>
        <bgColor indexed="64"/>
      </patternFill>
    </fill>
    <fill>
      <patternFill patternType="lightUp">
        <bgColor indexed="44"/>
      </patternFill>
    </fill>
    <fill>
      <patternFill patternType="solid">
        <fgColor theme="0"/>
        <bgColor indexed="64"/>
      </patternFill>
    </fill>
    <fill>
      <patternFill patternType="solid">
        <fgColor rgb="FFDEEAF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8"/>
      </top>
      <bottom style="double">
        <color indexed="48"/>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rgb="FF7F7F7F"/>
      </left>
      <right style="thin">
        <color rgb="FF7F7F7F"/>
      </right>
      <top style="thin">
        <color rgb="FF7F7F7F"/>
      </top>
      <bottom style="thin">
        <color rgb="FF7F7F7F"/>
      </botto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5" fillId="33" borderId="0" applyNumberFormat="0" applyBorder="0" applyAlignment="0" applyProtection="0"/>
    <xf numFmtId="0" fontId="6" fillId="34" borderId="0" applyNumberFormat="0" applyBorder="0" applyAlignment="0" applyProtection="0"/>
    <xf numFmtId="0" fontId="6" fillId="26" borderId="0" applyNumberFormat="0" applyBorder="0" applyAlignment="0" applyProtection="0"/>
    <xf numFmtId="0" fontId="5" fillId="35" borderId="0" applyNumberFormat="0" applyBorder="0" applyAlignment="0" applyProtection="0"/>
    <xf numFmtId="0" fontId="7" fillId="26" borderId="0" applyNumberFormat="0" applyBorder="0" applyAlignment="0" applyProtection="0"/>
    <xf numFmtId="0" fontId="16" fillId="35" borderId="1" applyNumberFormat="0" applyAlignment="0" applyProtection="0"/>
    <xf numFmtId="0" fontId="8" fillId="36" borderId="1" applyNumberFormat="0" applyAlignment="0" applyProtection="0"/>
    <xf numFmtId="0" fontId="9" fillId="27" borderId="2" applyNumberFormat="0" applyAlignment="0" applyProtection="0"/>
    <xf numFmtId="0" fontId="37"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8" fillId="37" borderId="6" applyNumberFormat="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203" fontId="0" fillId="0" borderId="0" applyFont="0" applyFill="0" applyBorder="0" applyAlignment="0" applyProtection="0"/>
    <xf numFmtId="204" fontId="0" fillId="0" borderId="0" applyFont="0" applyFill="0" applyBorder="0" applyAlignment="0" applyProtection="0"/>
    <xf numFmtId="0" fontId="29" fillId="0" borderId="0" applyNumberFormat="0" applyFill="0" applyBorder="0" applyAlignment="0" applyProtection="0"/>
    <xf numFmtId="0" fontId="11" fillId="41" borderId="0" applyNumberFormat="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0" fillId="34" borderId="8" applyNumberFormat="0" applyFont="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9" fillId="48" borderId="0" applyNumberFormat="0" applyBorder="0" applyAlignment="0" applyProtection="0"/>
    <xf numFmtId="0" fontId="20" fillId="36" borderId="9" applyNumberFormat="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19" fillId="35" borderId="0" applyNumberFormat="0" applyBorder="0" applyAlignment="0" applyProtection="0"/>
    <xf numFmtId="214" fontId="0" fillId="0" borderId="0">
      <alignment/>
      <protection/>
    </xf>
    <xf numFmtId="0" fontId="3" fillId="0" borderId="0">
      <alignment/>
      <protection/>
    </xf>
    <xf numFmtId="0" fontId="10" fillId="0" borderId="10" applyNumberFormat="0" applyFill="0" applyAlignment="0" applyProtection="0"/>
    <xf numFmtId="205" fontId="0" fillId="0" borderId="0" applyFont="0" applyFill="0" applyBorder="0" applyAlignment="0" applyProtection="0"/>
    <xf numFmtId="206" fontId="0" fillId="0" borderId="0" applyFont="0" applyFill="0" applyBorder="0" applyAlignment="0" applyProtection="0"/>
    <xf numFmtId="0" fontId="41" fillId="49" borderId="0" applyNumberFormat="0" applyBorder="0" applyAlignment="0" applyProtection="0"/>
    <xf numFmtId="4" fontId="21" fillId="50" borderId="11" applyNumberFormat="0" applyProtection="0">
      <alignment vertical="center"/>
    </xf>
    <xf numFmtId="4" fontId="22" fillId="50" borderId="11" applyNumberFormat="0" applyProtection="0">
      <alignment vertical="center"/>
    </xf>
    <xf numFmtId="4" fontId="21" fillId="50" borderId="11" applyNumberFormat="0" applyProtection="0">
      <alignment horizontal="left" vertical="center" indent="1"/>
    </xf>
    <xf numFmtId="0" fontId="21" fillId="50" borderId="11" applyNumberFormat="0" applyProtection="0">
      <alignment horizontal="left" vertical="top" indent="1"/>
    </xf>
    <xf numFmtId="4" fontId="21" fillId="2" borderId="0" applyNumberFormat="0" applyProtection="0">
      <alignment horizontal="left" vertical="center" indent="1"/>
    </xf>
    <xf numFmtId="4" fontId="23" fillId="51" borderId="11" applyNumberFormat="0" applyProtection="0">
      <alignment horizontal="right" vertical="center"/>
    </xf>
    <xf numFmtId="4" fontId="23" fillId="52" borderId="11" applyNumberFormat="0" applyProtection="0">
      <alignment horizontal="right" vertical="center"/>
    </xf>
    <xf numFmtId="4" fontId="23" fillId="53" borderId="11" applyNumberFormat="0" applyProtection="0">
      <alignment horizontal="right" vertical="center"/>
    </xf>
    <xf numFmtId="4" fontId="23" fillId="54" borderId="11" applyNumberFormat="0" applyProtection="0">
      <alignment horizontal="right" vertical="center"/>
    </xf>
    <xf numFmtId="4" fontId="23" fillId="55" borderId="11" applyNumberFormat="0" applyProtection="0">
      <alignment horizontal="right" vertical="center"/>
    </xf>
    <xf numFmtId="4" fontId="23" fillId="56" borderId="11" applyNumberFormat="0" applyProtection="0">
      <alignment horizontal="right" vertical="center"/>
    </xf>
    <xf numFmtId="4" fontId="23" fillId="57" borderId="11" applyNumberFormat="0" applyProtection="0">
      <alignment horizontal="right" vertical="center"/>
    </xf>
    <xf numFmtId="4" fontId="23" fillId="58" borderId="11" applyNumberFormat="0" applyProtection="0">
      <alignment horizontal="right" vertical="center"/>
    </xf>
    <xf numFmtId="4" fontId="23" fillId="59" borderId="11" applyNumberFormat="0" applyProtection="0">
      <alignment horizontal="right" vertical="center"/>
    </xf>
    <xf numFmtId="4" fontId="21" fillId="60" borderId="12" applyNumberFormat="0" applyProtection="0">
      <alignment horizontal="left" vertical="center" indent="1"/>
    </xf>
    <xf numFmtId="4" fontId="23" fillId="61" borderId="0" applyNumberFormat="0" applyProtection="0">
      <alignment horizontal="left" vertical="center" indent="1"/>
    </xf>
    <xf numFmtId="4" fontId="24" fillId="62" borderId="0" applyNumberFormat="0" applyProtection="0">
      <alignment horizontal="left" vertical="center" indent="1"/>
    </xf>
    <xf numFmtId="4" fontId="23" fillId="2" borderId="11" applyNumberFormat="0" applyProtection="0">
      <alignment horizontal="right" vertical="center"/>
    </xf>
    <xf numFmtId="4" fontId="23" fillId="61" borderId="0" applyNumberFormat="0" applyProtection="0">
      <alignment horizontal="left" vertical="center" indent="1"/>
    </xf>
    <xf numFmtId="4" fontId="23" fillId="2" borderId="0" applyNumberFormat="0" applyProtection="0">
      <alignment horizontal="left" vertical="center" indent="1"/>
    </xf>
    <xf numFmtId="0" fontId="0" fillId="62" borderId="11" applyNumberFormat="0" applyProtection="0">
      <alignment horizontal="left" vertical="center" indent="1"/>
    </xf>
    <xf numFmtId="0" fontId="0" fillId="62" borderId="11" applyNumberFormat="0" applyProtection="0">
      <alignment horizontal="left" vertical="top" indent="1"/>
    </xf>
    <xf numFmtId="0" fontId="0" fillId="2" borderId="11" applyNumberFormat="0" applyProtection="0">
      <alignment horizontal="left" vertical="center" indent="1"/>
    </xf>
    <xf numFmtId="0" fontId="0" fillId="2" borderId="11" applyNumberFormat="0" applyProtection="0">
      <alignment horizontal="left" vertical="top" indent="1"/>
    </xf>
    <xf numFmtId="0" fontId="0" fillId="63" borderId="11" applyNumberFormat="0" applyProtection="0">
      <alignment horizontal="left" vertical="center" indent="1"/>
    </xf>
    <xf numFmtId="0" fontId="0" fillId="63" borderId="11" applyNumberFormat="0" applyProtection="0">
      <alignment horizontal="left" vertical="top" indent="1"/>
    </xf>
    <xf numFmtId="0" fontId="0" fillId="61" borderId="11" applyNumberFormat="0" applyProtection="0">
      <alignment horizontal="left" vertical="center" indent="1"/>
    </xf>
    <xf numFmtId="0" fontId="0" fillId="61" borderId="11" applyNumberFormat="0" applyProtection="0">
      <alignment horizontal="left" vertical="top" indent="1"/>
    </xf>
    <xf numFmtId="0" fontId="0" fillId="64" borderId="13" applyNumberFormat="0">
      <alignment/>
      <protection locked="0"/>
    </xf>
    <xf numFmtId="4" fontId="23" fillId="65" borderId="11" applyNumberFormat="0" applyProtection="0">
      <alignment vertical="center"/>
    </xf>
    <xf numFmtId="4" fontId="25" fillId="65" borderId="11" applyNumberFormat="0" applyProtection="0">
      <alignment vertical="center"/>
    </xf>
    <xf numFmtId="4" fontId="23" fillId="65" borderId="11" applyNumberFormat="0" applyProtection="0">
      <alignment horizontal="left" vertical="center" indent="1"/>
    </xf>
    <xf numFmtId="0" fontId="23" fillId="65" borderId="11" applyNumberFormat="0" applyProtection="0">
      <alignment horizontal="left" vertical="top" indent="1"/>
    </xf>
    <xf numFmtId="4" fontId="23" fillId="61" borderId="11" applyNumberFormat="0" applyProtection="0">
      <alignment horizontal="right" vertical="center"/>
    </xf>
    <xf numFmtId="4" fontId="25" fillId="61" borderId="11" applyNumberFormat="0" applyProtection="0">
      <alignment horizontal="right" vertical="center"/>
    </xf>
    <xf numFmtId="4" fontId="23" fillId="2" borderId="11" applyNumberFormat="0" applyProtection="0">
      <alignment horizontal="left" vertical="center" indent="1"/>
    </xf>
    <xf numFmtId="0" fontId="23" fillId="2" borderId="11" applyNumberFormat="0" applyProtection="0">
      <alignment horizontal="left" vertical="top" indent="1"/>
    </xf>
    <xf numFmtId="4" fontId="26" fillId="66" borderId="0" applyNumberFormat="0" applyProtection="0">
      <alignment horizontal="left" vertical="center" indent="1"/>
    </xf>
    <xf numFmtId="4" fontId="27" fillId="61" borderId="11" applyNumberFormat="0" applyProtection="0">
      <alignment horizontal="right" vertical="center"/>
    </xf>
    <xf numFmtId="0" fontId="42" fillId="67" borderId="0" applyNumberFormat="0" applyBorder="0" applyAlignment="0" applyProtection="0"/>
    <xf numFmtId="0" fontId="28" fillId="0" borderId="0" applyNumberFormat="0" applyFill="0" applyBorder="0" applyAlignment="0" applyProtection="0"/>
    <xf numFmtId="0" fontId="43" fillId="68" borderId="14" applyNumberFormat="0" applyAlignment="0" applyProtection="0"/>
    <xf numFmtId="9" fontId="0" fillId="0" borderId="0" applyFont="0" applyFill="0" applyBorder="0" applyAlignment="0" applyProtection="0"/>
  </cellStyleXfs>
  <cellXfs count="107">
    <xf numFmtId="0" fontId="0" fillId="0" borderId="0" xfId="0" applyAlignment="1">
      <alignment/>
    </xf>
    <xf numFmtId="0" fontId="4" fillId="69" borderId="0" xfId="0" applyFont="1" applyFill="1" applyAlignment="1">
      <alignment/>
    </xf>
    <xf numFmtId="0" fontId="0" fillId="64" borderId="0" xfId="0" applyFont="1" applyFill="1" applyAlignment="1">
      <alignment/>
    </xf>
    <xf numFmtId="186" fontId="0" fillId="64" borderId="0" xfId="0" applyNumberFormat="1" applyFont="1" applyFill="1" applyAlignment="1">
      <alignment/>
    </xf>
    <xf numFmtId="3" fontId="0" fillId="64" borderId="0" xfId="0" applyNumberFormat="1" applyFont="1" applyFill="1" applyAlignment="1">
      <alignment/>
    </xf>
    <xf numFmtId="183" fontId="0" fillId="64" borderId="0" xfId="0" applyNumberFormat="1" applyFont="1" applyFill="1" applyAlignment="1">
      <alignment/>
    </xf>
    <xf numFmtId="0" fontId="2" fillId="64" borderId="0" xfId="0" applyFont="1" applyFill="1" applyAlignment="1">
      <alignment/>
    </xf>
    <xf numFmtId="0" fontId="0" fillId="64" borderId="0" xfId="0" applyFill="1" applyAlignment="1">
      <alignment/>
    </xf>
    <xf numFmtId="2" fontId="0" fillId="64" borderId="0" xfId="0" applyNumberFormat="1" applyFont="1" applyFill="1" applyAlignment="1">
      <alignment/>
    </xf>
    <xf numFmtId="186" fontId="2" fillId="64" borderId="0" xfId="0" applyNumberFormat="1" applyFont="1" applyFill="1" applyAlignment="1">
      <alignment/>
    </xf>
    <xf numFmtId="3" fontId="2" fillId="64" borderId="0" xfId="0" applyNumberFormat="1" applyFont="1" applyFill="1" applyAlignment="1">
      <alignment/>
    </xf>
    <xf numFmtId="183" fontId="2" fillId="64" borderId="0" xfId="0" applyNumberFormat="1" applyFont="1" applyFill="1" applyAlignment="1">
      <alignment/>
    </xf>
    <xf numFmtId="0" fontId="0" fillId="64" borderId="0" xfId="0" applyFont="1" applyFill="1" applyBorder="1" applyAlignment="1">
      <alignment/>
    </xf>
    <xf numFmtId="183" fontId="2" fillId="64" borderId="0" xfId="0" applyNumberFormat="1" applyFont="1" applyFill="1" applyAlignment="1">
      <alignment horizontal="right"/>
    </xf>
    <xf numFmtId="0" fontId="2" fillId="64" borderId="0" xfId="0" applyFont="1" applyFill="1" applyBorder="1" applyAlignment="1">
      <alignment/>
    </xf>
    <xf numFmtId="3" fontId="0" fillId="64" borderId="0" xfId="0" applyNumberFormat="1" applyFont="1" applyFill="1" applyBorder="1" applyAlignment="1">
      <alignment/>
    </xf>
    <xf numFmtId="0" fontId="0" fillId="64" borderId="0" xfId="0" applyFill="1" applyBorder="1" applyAlignment="1">
      <alignment/>
    </xf>
    <xf numFmtId="0" fontId="0" fillId="64" borderId="0" xfId="0" applyFont="1" applyFill="1" applyAlignment="1">
      <alignment horizontal="left" indent="15"/>
    </xf>
    <xf numFmtId="0" fontId="30" fillId="69" borderId="0" xfId="0" applyFont="1" applyFill="1" applyAlignment="1">
      <alignment/>
    </xf>
    <xf numFmtId="2" fontId="27" fillId="64" borderId="0" xfId="0" applyNumberFormat="1" applyFont="1" applyFill="1" applyAlignment="1">
      <alignment/>
    </xf>
    <xf numFmtId="3" fontId="27" fillId="64" borderId="0" xfId="0" applyNumberFormat="1" applyFont="1" applyFill="1" applyAlignment="1">
      <alignment/>
    </xf>
    <xf numFmtId="0" fontId="27" fillId="64" borderId="0" xfId="0" applyFont="1" applyFill="1" applyAlignment="1">
      <alignment/>
    </xf>
    <xf numFmtId="0" fontId="31" fillId="64" borderId="0" xfId="0" applyFont="1" applyFill="1" applyAlignment="1">
      <alignment/>
    </xf>
    <xf numFmtId="0" fontId="23" fillId="64" borderId="0" xfId="0" applyFont="1" applyFill="1" applyAlignment="1">
      <alignment/>
    </xf>
    <xf numFmtId="197" fontId="0" fillId="64" borderId="0" xfId="0" applyNumberFormat="1" applyFont="1" applyFill="1" applyAlignment="1">
      <alignment/>
    </xf>
    <xf numFmtId="198" fontId="0" fillId="64" borderId="0" xfId="0" applyNumberFormat="1" applyFont="1" applyFill="1" applyAlignment="1">
      <alignment/>
    </xf>
    <xf numFmtId="1" fontId="0" fillId="64" borderId="0" xfId="0" applyNumberFormat="1" applyFont="1" applyFill="1" applyBorder="1" applyAlignment="1">
      <alignment/>
    </xf>
    <xf numFmtId="0" fontId="0" fillId="63" borderId="0" xfId="0" applyFont="1" applyFill="1" applyAlignment="1">
      <alignment/>
    </xf>
    <xf numFmtId="0" fontId="0" fillId="70" borderId="0" xfId="0" applyFont="1" applyFill="1" applyAlignment="1">
      <alignment/>
    </xf>
    <xf numFmtId="0" fontId="2" fillId="70" borderId="0" xfId="0" applyFont="1" applyFill="1" applyAlignment="1">
      <alignment horizontal="center"/>
    </xf>
    <xf numFmtId="3" fontId="0" fillId="63" borderId="0" xfId="0" applyNumberFormat="1" applyFont="1" applyFill="1" applyAlignment="1">
      <alignment/>
    </xf>
    <xf numFmtId="3" fontId="0" fillId="63" borderId="0" xfId="89" applyNumberFormat="1" applyFont="1" applyFill="1">
      <alignment/>
      <protection/>
    </xf>
    <xf numFmtId="2" fontId="0" fillId="63" borderId="0" xfId="0" applyNumberFormat="1" applyFont="1" applyFill="1" applyAlignment="1">
      <alignment/>
    </xf>
    <xf numFmtId="4" fontId="0" fillId="63" borderId="0" xfId="0" applyNumberFormat="1" applyFont="1" applyFill="1" applyAlignment="1">
      <alignment/>
    </xf>
    <xf numFmtId="0" fontId="2" fillId="70" borderId="0" xfId="0" applyFont="1" applyFill="1" applyAlignment="1">
      <alignment/>
    </xf>
    <xf numFmtId="0" fontId="0" fillId="63" borderId="0" xfId="0" applyFont="1" applyFill="1" applyBorder="1" applyAlignment="1">
      <alignment/>
    </xf>
    <xf numFmtId="0" fontId="2" fillId="63" borderId="0" xfId="0" applyFont="1" applyFill="1" applyAlignment="1">
      <alignment/>
    </xf>
    <xf numFmtId="3" fontId="2" fillId="63" borderId="0" xfId="0" applyNumberFormat="1" applyFont="1" applyFill="1" applyAlignment="1">
      <alignment/>
    </xf>
    <xf numFmtId="183" fontId="0" fillId="63" borderId="0" xfId="0" applyNumberFormat="1" applyFont="1" applyFill="1" applyAlignment="1">
      <alignment horizontal="center"/>
    </xf>
    <xf numFmtId="1" fontId="0" fillId="63" borderId="0" xfId="0" applyNumberFormat="1" applyFont="1" applyFill="1" applyAlignment="1">
      <alignment/>
    </xf>
    <xf numFmtId="1" fontId="0" fillId="63" borderId="0" xfId="0" applyNumberFormat="1" applyFont="1" applyFill="1" applyBorder="1" applyAlignment="1">
      <alignment/>
    </xf>
    <xf numFmtId="3" fontId="0" fillId="63" borderId="0" xfId="0" applyNumberFormat="1" applyFont="1" applyFill="1" applyBorder="1" applyAlignment="1">
      <alignment/>
    </xf>
    <xf numFmtId="186" fontId="0" fillId="63" borderId="0" xfId="0" applyNumberFormat="1" applyFont="1" applyFill="1" applyAlignment="1">
      <alignment/>
    </xf>
    <xf numFmtId="183" fontId="0" fillId="63" borderId="0" xfId="0" applyNumberFormat="1" applyFont="1" applyFill="1" applyAlignment="1">
      <alignment/>
    </xf>
    <xf numFmtId="183" fontId="2" fillId="63" borderId="0" xfId="0" applyNumberFormat="1" applyFont="1" applyFill="1" applyAlignment="1">
      <alignment/>
    </xf>
    <xf numFmtId="0" fontId="2" fillId="63" borderId="0" xfId="0" applyFont="1" applyFill="1" applyBorder="1" applyAlignment="1">
      <alignment/>
    </xf>
    <xf numFmtId="3" fontId="2" fillId="63" borderId="0" xfId="0" applyNumberFormat="1" applyFont="1" applyFill="1" applyBorder="1" applyAlignment="1">
      <alignment/>
    </xf>
    <xf numFmtId="3" fontId="0" fillId="63" borderId="0" xfId="0" applyNumberFormat="1" applyFont="1" applyFill="1" applyBorder="1" applyAlignment="1">
      <alignment horizontal="right"/>
    </xf>
    <xf numFmtId="209" fontId="0" fillId="63" borderId="0" xfId="0" applyNumberFormat="1" applyFont="1" applyFill="1" applyAlignment="1">
      <alignment/>
    </xf>
    <xf numFmtId="37" fontId="0" fillId="63" borderId="0" xfId="0" applyNumberFormat="1" applyFont="1" applyFill="1" applyBorder="1" applyAlignment="1">
      <alignment/>
    </xf>
    <xf numFmtId="37" fontId="2" fillId="63" borderId="0" xfId="0" applyNumberFormat="1" applyFont="1" applyFill="1" applyBorder="1" applyAlignment="1">
      <alignment/>
    </xf>
    <xf numFmtId="183" fontId="0" fillId="63" borderId="0" xfId="0" applyNumberFormat="1" applyFont="1" applyFill="1" applyAlignment="1">
      <alignment horizontal="right"/>
    </xf>
    <xf numFmtId="183" fontId="2" fillId="63" borderId="0" xfId="0" applyNumberFormat="1" applyFont="1" applyFill="1" applyAlignment="1">
      <alignment horizontal="right"/>
    </xf>
    <xf numFmtId="186" fontId="2" fillId="63" borderId="0" xfId="0" applyNumberFormat="1" applyFont="1" applyFill="1" applyAlignment="1">
      <alignment/>
    </xf>
    <xf numFmtId="197" fontId="0" fillId="63" borderId="0" xfId="0" applyNumberFormat="1" applyFont="1" applyFill="1" applyAlignment="1">
      <alignment/>
    </xf>
    <xf numFmtId="3" fontId="0" fillId="63" borderId="0" xfId="0" applyNumberFormat="1" applyFont="1" applyFill="1" applyAlignment="1">
      <alignment horizontal="center"/>
    </xf>
    <xf numFmtId="197" fontId="2" fillId="63" borderId="0" xfId="0" applyNumberFormat="1" applyFont="1" applyFill="1" applyAlignment="1">
      <alignment/>
    </xf>
    <xf numFmtId="198" fontId="0" fillId="63" borderId="0" xfId="0" applyNumberFormat="1" applyFont="1" applyFill="1" applyAlignment="1">
      <alignment/>
    </xf>
    <xf numFmtId="0" fontId="23" fillId="63" borderId="0" xfId="0" applyFont="1" applyFill="1" applyAlignment="1">
      <alignment/>
    </xf>
    <xf numFmtId="2" fontId="0" fillId="63" borderId="0" xfId="89" applyNumberFormat="1" applyFont="1" applyFill="1">
      <alignment/>
      <protection/>
    </xf>
    <xf numFmtId="2" fontId="0" fillId="63" borderId="0" xfId="0" applyNumberFormat="1" applyFont="1" applyFill="1" applyAlignment="1">
      <alignment horizontal="right"/>
    </xf>
    <xf numFmtId="0" fontId="30" fillId="64" borderId="0" xfId="0" applyFont="1" applyFill="1" applyBorder="1" applyAlignment="1">
      <alignment/>
    </xf>
    <xf numFmtId="0" fontId="27" fillId="64" borderId="0" xfId="0" applyFont="1" applyFill="1" applyBorder="1" applyAlignment="1">
      <alignment/>
    </xf>
    <xf numFmtId="0" fontId="31" fillId="64" borderId="0" xfId="0" applyFont="1" applyFill="1" applyBorder="1" applyAlignment="1">
      <alignment/>
    </xf>
    <xf numFmtId="210" fontId="0" fillId="63" borderId="0" xfId="0" applyNumberFormat="1" applyFont="1" applyFill="1" applyAlignment="1">
      <alignment/>
    </xf>
    <xf numFmtId="211" fontId="0" fillId="63" borderId="0" xfId="0" applyNumberFormat="1" applyFont="1" applyFill="1" applyAlignment="1">
      <alignment/>
    </xf>
    <xf numFmtId="3" fontId="0" fillId="2" borderId="0" xfId="0" applyNumberFormat="1" applyFont="1" applyFill="1" applyAlignment="1">
      <alignment/>
    </xf>
    <xf numFmtId="0" fontId="0" fillId="2" borderId="0" xfId="0" applyFont="1" applyFill="1" applyAlignment="1">
      <alignment/>
    </xf>
    <xf numFmtId="3" fontId="0" fillId="63" borderId="0" xfId="0" applyNumberFormat="1" applyFont="1" applyFill="1" applyAlignment="1">
      <alignment horizontal="right"/>
    </xf>
    <xf numFmtId="197" fontId="0" fillId="63" borderId="0" xfId="0" applyNumberFormat="1" applyFont="1" applyFill="1" applyAlignment="1">
      <alignment horizontal="right"/>
    </xf>
    <xf numFmtId="213" fontId="0" fillId="64" borderId="0" xfId="0" applyNumberFormat="1" applyFont="1" applyFill="1" applyAlignment="1">
      <alignment/>
    </xf>
    <xf numFmtId="0" fontId="0" fillId="64" borderId="0" xfId="0" applyFont="1" applyFill="1" applyAlignment="1">
      <alignment wrapText="1"/>
    </xf>
    <xf numFmtId="0" fontId="2" fillId="70" borderId="0" xfId="0" applyFont="1" applyFill="1" applyAlignment="1">
      <alignment horizontal="left"/>
    </xf>
    <xf numFmtId="3" fontId="31" fillId="64" borderId="0" xfId="0" applyNumberFormat="1" applyFont="1" applyFill="1" applyAlignment="1">
      <alignment/>
    </xf>
    <xf numFmtId="0" fontId="0" fillId="64" borderId="0" xfId="0" applyFont="1" applyFill="1" applyBorder="1" applyAlignment="1" quotePrefix="1">
      <alignment horizontal="left"/>
    </xf>
    <xf numFmtId="0" fontId="23" fillId="64" borderId="0" xfId="0" applyFont="1" applyFill="1" applyBorder="1" applyAlignment="1" quotePrefix="1">
      <alignment horizontal="left"/>
    </xf>
    <xf numFmtId="0" fontId="23" fillId="64" borderId="0" xfId="0" applyFont="1" applyFill="1" applyBorder="1" applyAlignment="1">
      <alignment horizontal="left"/>
    </xf>
    <xf numFmtId="0" fontId="0" fillId="64" borderId="0" xfId="0" applyFont="1" applyFill="1" applyAlignment="1" quotePrefix="1">
      <alignment/>
    </xf>
    <xf numFmtId="0" fontId="0" fillId="0" borderId="0" xfId="0" applyFont="1" applyFill="1" applyAlignment="1">
      <alignment/>
    </xf>
    <xf numFmtId="2" fontId="2" fillId="63" borderId="0" xfId="0" applyNumberFormat="1" applyFont="1" applyFill="1" applyAlignment="1">
      <alignment/>
    </xf>
    <xf numFmtId="1" fontId="0" fillId="64" borderId="0" xfId="0" applyNumberFormat="1" applyFont="1" applyFill="1" applyAlignment="1">
      <alignment/>
    </xf>
    <xf numFmtId="2" fontId="0" fillId="64" borderId="0" xfId="0" applyNumberFormat="1" applyFont="1" applyFill="1" applyBorder="1" applyAlignment="1">
      <alignment/>
    </xf>
    <xf numFmtId="0" fontId="30" fillId="69" borderId="0" xfId="0" applyNumberFormat="1" applyFont="1" applyFill="1" applyAlignment="1">
      <alignment/>
    </xf>
    <xf numFmtId="0" fontId="0" fillId="64" borderId="0" xfId="0" applyNumberFormat="1" applyFont="1" applyFill="1" applyBorder="1" applyAlignment="1">
      <alignment/>
    </xf>
    <xf numFmtId="0" fontId="2" fillId="63" borderId="0" xfId="0" applyNumberFormat="1" applyFont="1" applyFill="1" applyAlignment="1">
      <alignment/>
    </xf>
    <xf numFmtId="0" fontId="0" fillId="64" borderId="0" xfId="0" applyNumberFormat="1" applyFont="1" applyFill="1" applyAlignment="1">
      <alignment/>
    </xf>
    <xf numFmtId="0" fontId="0" fillId="63" borderId="0" xfId="0" applyNumberFormat="1" applyFont="1" applyFill="1" applyAlignment="1">
      <alignment/>
    </xf>
    <xf numFmtId="3" fontId="2" fillId="71" borderId="0" xfId="0" applyNumberFormat="1" applyFont="1" applyFill="1" applyAlignment="1">
      <alignment/>
    </xf>
    <xf numFmtId="197" fontId="0" fillId="71" borderId="0" xfId="0" applyNumberFormat="1" applyFont="1" applyFill="1" applyAlignment="1">
      <alignment/>
    </xf>
    <xf numFmtId="214" fontId="0" fillId="64" borderId="0" xfId="0" applyNumberFormat="1" applyFont="1" applyFill="1" applyAlignment="1">
      <alignment wrapText="1"/>
    </xf>
    <xf numFmtId="0" fontId="0" fillId="63" borderId="0" xfId="0" applyNumberFormat="1" applyFont="1" applyFill="1" applyAlignment="1" quotePrefix="1">
      <alignment horizontal="left"/>
    </xf>
    <xf numFmtId="0" fontId="32" fillId="64" borderId="0" xfId="0" applyNumberFormat="1" applyFont="1" applyFill="1" applyAlignment="1">
      <alignment horizontal="justify"/>
    </xf>
    <xf numFmtId="0" fontId="2" fillId="70" borderId="0" xfId="0" applyNumberFormat="1" applyFont="1" applyFill="1" applyAlignment="1">
      <alignment horizontal="center"/>
    </xf>
    <xf numFmtId="1" fontId="0" fillId="2" borderId="0" xfId="0" applyNumberFormat="1" applyFont="1" applyFill="1" applyAlignment="1">
      <alignment/>
    </xf>
    <xf numFmtId="0" fontId="0" fillId="72" borderId="0" xfId="0" applyFont="1" applyFill="1" applyBorder="1" applyAlignment="1">
      <alignment/>
    </xf>
    <xf numFmtId="0" fontId="0" fillId="72" borderId="0" xfId="0" applyFont="1" applyFill="1" applyAlignment="1">
      <alignment/>
    </xf>
    <xf numFmtId="0" fontId="0" fillId="63" borderId="0" xfId="0" applyFont="1" applyFill="1" applyAlignment="1">
      <alignment horizontal="left" indent="1"/>
    </xf>
    <xf numFmtId="183" fontId="0" fillId="2" borderId="0" xfId="0" applyNumberFormat="1" applyFont="1" applyFill="1" applyAlignment="1">
      <alignment/>
    </xf>
    <xf numFmtId="183" fontId="2" fillId="2" borderId="0" xfId="0" applyNumberFormat="1" applyFont="1" applyFill="1" applyAlignment="1">
      <alignment/>
    </xf>
    <xf numFmtId="0" fontId="2" fillId="73" borderId="0" xfId="0" applyFont="1" applyFill="1" applyAlignment="1">
      <alignment/>
    </xf>
    <xf numFmtId="0" fontId="0" fillId="73" borderId="0" xfId="0" applyFont="1" applyFill="1" applyAlignment="1">
      <alignment horizontal="left" indent="1"/>
    </xf>
    <xf numFmtId="0" fontId="0" fillId="64" borderId="0" xfId="0" applyFont="1" applyFill="1" applyBorder="1" applyAlignment="1">
      <alignment horizontal="left"/>
    </xf>
    <xf numFmtId="1" fontId="2" fillId="71" borderId="0" xfId="0" applyNumberFormat="1" applyFont="1" applyFill="1" applyAlignment="1">
      <alignment/>
    </xf>
    <xf numFmtId="1" fontId="2" fillId="63" borderId="0" xfId="0" applyNumberFormat="1" applyFont="1" applyFill="1" applyAlignment="1">
      <alignment/>
    </xf>
    <xf numFmtId="0" fontId="23" fillId="63" borderId="0" xfId="0" applyFont="1" applyFill="1" applyAlignment="1">
      <alignment/>
    </xf>
    <xf numFmtId="0" fontId="2" fillId="72" borderId="0" xfId="0" applyFont="1" applyFill="1" applyAlignment="1">
      <alignment horizontal="center"/>
    </xf>
    <xf numFmtId="0" fontId="2" fillId="72" borderId="0" xfId="0" applyFont="1" applyFill="1" applyAlignment="1">
      <alignment/>
    </xf>
  </cellXfs>
  <cellStyles count="12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Bevitel" xfId="58"/>
    <cellStyle name="Calculation" xfId="59"/>
    <cellStyle name="Check Cell" xfId="60"/>
    <cellStyle name="Cím" xfId="61"/>
    <cellStyle name="Címsor 1" xfId="62"/>
    <cellStyle name="Címsor 2" xfId="63"/>
    <cellStyle name="Címsor 3" xfId="64"/>
    <cellStyle name="Címsor 4" xfId="65"/>
    <cellStyle name="Ellenőrzőcella" xfId="66"/>
    <cellStyle name="Emphasis 1" xfId="67"/>
    <cellStyle name="Emphasis 2" xfId="68"/>
    <cellStyle name="Emphasis 3" xfId="69"/>
    <cellStyle name="Comma" xfId="70"/>
    <cellStyle name="Comma [0]" xfId="71"/>
    <cellStyle name="Figyelmeztetés" xfId="72"/>
    <cellStyle name="Good" xfId="73"/>
    <cellStyle name="Hyperlink" xfId="74"/>
    <cellStyle name="Hivatkozott cella" xfId="75"/>
    <cellStyle name="Jegyzet" xfId="76"/>
    <cellStyle name="Jelölőszín (1)" xfId="77"/>
    <cellStyle name="Jelölőszín (2)" xfId="78"/>
    <cellStyle name="Jelölőszín (3)" xfId="79"/>
    <cellStyle name="Jelölőszín (4)" xfId="80"/>
    <cellStyle name="Jelölőszín (5)" xfId="81"/>
    <cellStyle name="Jelölőszín (6)" xfId="82"/>
    <cellStyle name="Jó" xfId="83"/>
    <cellStyle name="Kimenet" xfId="84"/>
    <cellStyle name="Followed Hyperlink" xfId="85"/>
    <cellStyle name="Magyarázó szöveg" xfId="86"/>
    <cellStyle name="Neutral" xfId="87"/>
    <cellStyle name="Normál 2" xfId="88"/>
    <cellStyle name="Normál_English" xfId="89"/>
    <cellStyle name="Összesen" xfId="90"/>
    <cellStyle name="Currency" xfId="91"/>
    <cellStyle name="Currency [0]" xfId="92"/>
    <cellStyle name="Rossz" xfId="93"/>
    <cellStyle name="SAPBEXaggData" xfId="94"/>
    <cellStyle name="SAPBEXaggDataEmph" xfId="95"/>
    <cellStyle name="SAPBEXaggItem" xfId="96"/>
    <cellStyle name="SAPBEXaggItemX" xfId="97"/>
    <cellStyle name="SAPBEXchaText" xfId="98"/>
    <cellStyle name="SAPBEXexcBad7" xfId="99"/>
    <cellStyle name="SAPBEXexcBad8" xfId="100"/>
    <cellStyle name="SAPBEXexcBad9" xfId="101"/>
    <cellStyle name="SAPBEXexcCritical4" xfId="102"/>
    <cellStyle name="SAPBEXexcCritical5" xfId="103"/>
    <cellStyle name="SAPBEXexcCritical6" xfId="104"/>
    <cellStyle name="SAPBEXexcGood1" xfId="105"/>
    <cellStyle name="SAPBEXexcGood2" xfId="106"/>
    <cellStyle name="SAPBEXexcGood3" xfId="107"/>
    <cellStyle name="SAPBEXfilterDrill" xfId="108"/>
    <cellStyle name="SAPBEXfilterItem" xfId="109"/>
    <cellStyle name="SAPBEXfilterText" xfId="110"/>
    <cellStyle name="SAPBEXformats" xfId="111"/>
    <cellStyle name="SAPBEXheaderItem" xfId="112"/>
    <cellStyle name="SAPBEXheaderText" xfId="113"/>
    <cellStyle name="SAPBEXHLevel0" xfId="114"/>
    <cellStyle name="SAPBEXHLevel0X" xfId="115"/>
    <cellStyle name="SAPBEXHLevel1" xfId="116"/>
    <cellStyle name="SAPBEXHLevel1X" xfId="117"/>
    <cellStyle name="SAPBEXHLevel2" xfId="118"/>
    <cellStyle name="SAPBEXHLevel2X" xfId="119"/>
    <cellStyle name="SAPBEXHLevel3" xfId="120"/>
    <cellStyle name="SAPBEXHLevel3X" xfId="121"/>
    <cellStyle name="SAPBEXinputData" xfId="122"/>
    <cellStyle name="SAPBEXresData" xfId="123"/>
    <cellStyle name="SAPBEXresDataEmph" xfId="124"/>
    <cellStyle name="SAPBEXresItem" xfId="125"/>
    <cellStyle name="SAPBEXresItemX" xfId="126"/>
    <cellStyle name="SAPBEXstdData" xfId="127"/>
    <cellStyle name="SAPBEXstdDataEmph" xfId="128"/>
    <cellStyle name="SAPBEXstdItem" xfId="129"/>
    <cellStyle name="SAPBEXstdItemX" xfId="130"/>
    <cellStyle name="SAPBEXtitle" xfId="131"/>
    <cellStyle name="SAPBEXundefined" xfId="132"/>
    <cellStyle name="Semleges" xfId="133"/>
    <cellStyle name="Sheet Title" xfId="134"/>
    <cellStyle name="Számítás" xfId="135"/>
    <cellStyle name="Percent"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159</xdr:row>
      <xdr:rowOff>0</xdr:rowOff>
    </xdr:from>
    <xdr:to>
      <xdr:col>6</xdr:col>
      <xdr:colOff>190500</xdr:colOff>
      <xdr:row>159</xdr:row>
      <xdr:rowOff>142875</xdr:rowOff>
    </xdr:to>
    <xdr:pic>
      <xdr:nvPicPr>
        <xdr:cNvPr id="1" name="BExApplication" hidden="1"/>
        <xdr:cNvPicPr preferRelativeResize="1">
          <a:picLocks noChangeAspect="1"/>
        </xdr:cNvPicPr>
      </xdr:nvPicPr>
      <xdr:blipFill>
        <a:blip r:embed="rId1"/>
        <a:stretch>
          <a:fillRect/>
        </a:stretch>
      </xdr:blipFill>
      <xdr:spPr>
        <a:xfrm>
          <a:off x="3657600" y="25746075"/>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udafl1\ifrs\Documents%20and%20Settings\zsnyiradi\Local%20Settings\Temporary%20Internet%20Files\OLK93\Fact%20book%202001-2005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ol.hu/Documents%20and%20Settings\zmedvegy\My%20Documents\K&#233;szletek\Kieg%20mell&#233;klethez%202008\T&#243;th%20Korn&#233;li&#225;nak\US_M&#369;k&#246;d&#233;si_adatok_2008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lish"/>
      <sheetName val="Munka2"/>
      <sheetName val="Munka3"/>
    </sheetNames>
    <sheetDataSet>
      <sheetData sheetId="0">
        <row r="232">
          <cell r="D232">
            <v>9889</v>
          </cell>
          <cell r="E232">
            <v>11136</v>
          </cell>
          <cell r="F232">
            <v>11447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gyar"/>
      <sheetName val="angol"/>
      <sheetName val="Munka3"/>
    </sheetNames>
    <sheetDataSet>
      <sheetData sheetId="0">
        <row r="60">
          <cell r="L60">
            <v>69.10011527579776</v>
          </cell>
          <cell r="N60">
            <v>155.46968150651628</v>
          </cell>
        </row>
        <row r="111">
          <cell r="L111">
            <v>247.495358159635</v>
          </cell>
          <cell r="N111">
            <v>532.6474401703904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B559"/>
  <sheetViews>
    <sheetView tabSelected="1" zoomScalePageLayoutView="0" workbookViewId="0" topLeftCell="B2">
      <pane xSplit="1" ySplit="2" topLeftCell="I4" activePane="bottomRight" state="frozen"/>
      <selection pane="topLeft" activeCell="B2" sqref="B2"/>
      <selection pane="topRight" activeCell="C2" sqref="C2"/>
      <selection pane="bottomLeft" activeCell="B4" sqref="B4"/>
      <selection pane="bottomRight" activeCell="M16" sqref="M16"/>
    </sheetView>
  </sheetViews>
  <sheetFormatPr defaultColWidth="9.140625" defaultRowHeight="12.75"/>
  <cols>
    <col min="1" max="1" width="2.7109375" style="12" customWidth="1"/>
    <col min="2" max="2" width="79.140625" style="2" customWidth="1"/>
    <col min="3" max="3" width="14.8515625" style="2" customWidth="1"/>
    <col min="4" max="5" width="13.7109375" style="2" customWidth="1"/>
    <col min="6" max="6" width="14.421875" style="2" bestFit="1" customWidth="1"/>
    <col min="7" max="7" width="15.140625" style="2" bestFit="1" customWidth="1"/>
    <col min="8" max="8" width="15.7109375" style="2" bestFit="1" customWidth="1"/>
    <col min="9" max="9" width="16.421875" style="2" bestFit="1" customWidth="1"/>
    <col min="10" max="10" width="17.140625" style="2" bestFit="1" customWidth="1"/>
    <col min="11" max="12" width="13.421875" style="2" bestFit="1" customWidth="1"/>
    <col min="13" max="13" width="12.00390625" style="2" customWidth="1"/>
    <col min="14" max="14" width="12.140625" style="2" customWidth="1"/>
    <col min="15" max="16384" width="9.140625" style="2" customWidth="1"/>
  </cols>
  <sheetData>
    <row r="1" s="7" customFormat="1" ht="12.75">
      <c r="A1" s="16"/>
    </row>
    <row r="2" spans="1:2" s="18" customFormat="1" ht="12.75">
      <c r="A2" s="61"/>
      <c r="B2" s="1" t="s">
        <v>11</v>
      </c>
    </row>
    <row r="3" spans="1:13" s="28" customFormat="1" ht="12.75">
      <c r="A3" s="12"/>
      <c r="C3" s="29">
        <v>2003</v>
      </c>
      <c r="D3" s="29">
        <v>2004</v>
      </c>
      <c r="E3" s="29">
        <v>2005</v>
      </c>
      <c r="F3" s="29">
        <v>2006</v>
      </c>
      <c r="G3" s="29">
        <v>2007</v>
      </c>
      <c r="H3" s="29">
        <v>2008</v>
      </c>
      <c r="I3" s="29">
        <v>2009</v>
      </c>
      <c r="J3" s="29">
        <v>2010</v>
      </c>
      <c r="K3" s="29">
        <v>2011</v>
      </c>
      <c r="L3" s="29">
        <v>2012</v>
      </c>
      <c r="M3" s="29">
        <v>2013</v>
      </c>
    </row>
    <row r="4" spans="2:13" ht="12.75">
      <c r="B4" s="27" t="s">
        <v>0</v>
      </c>
      <c r="C4" s="27"/>
      <c r="D4" s="27"/>
      <c r="E4" s="27"/>
      <c r="F4" s="27"/>
      <c r="G4" s="27"/>
      <c r="H4" s="27"/>
      <c r="I4" s="27"/>
      <c r="J4" s="27"/>
      <c r="K4" s="27"/>
      <c r="L4" s="27"/>
      <c r="M4" s="27"/>
    </row>
    <row r="5" spans="2:13" ht="12.75">
      <c r="B5" s="27" t="s">
        <v>1</v>
      </c>
      <c r="C5" s="30">
        <v>98400000</v>
      </c>
      <c r="D5" s="30">
        <v>108618197</v>
      </c>
      <c r="E5" s="30">
        <v>108984671</v>
      </c>
      <c r="F5" s="30">
        <v>109329797</v>
      </c>
      <c r="G5" s="30">
        <v>109674923</v>
      </c>
      <c r="H5" s="30">
        <v>104518484</v>
      </c>
      <c r="I5" s="30">
        <v>104518484</v>
      </c>
      <c r="J5" s="30">
        <v>104518484</v>
      </c>
      <c r="K5" s="30">
        <v>104518484</v>
      </c>
      <c r="L5" s="30">
        <v>104518484</v>
      </c>
      <c r="M5" s="30">
        <v>104518484</v>
      </c>
    </row>
    <row r="6" spans="2:13" ht="12.75">
      <c r="B6" s="27" t="s">
        <v>5</v>
      </c>
      <c r="C6" s="30">
        <v>3107558</v>
      </c>
      <c r="D6" s="30">
        <v>5337439</v>
      </c>
      <c r="E6" s="30">
        <v>7411696</v>
      </c>
      <c r="F6" s="30">
        <v>10898525</v>
      </c>
      <c r="G6" s="30">
        <v>9070019</v>
      </c>
      <c r="H6" s="30">
        <v>8781365</v>
      </c>
      <c r="I6" s="30">
        <v>7434737</v>
      </c>
      <c r="J6" s="30">
        <v>7434737</v>
      </c>
      <c r="K6" s="30">
        <v>5793316</v>
      </c>
      <c r="L6" s="30">
        <v>5146955</v>
      </c>
      <c r="M6" s="30">
        <v>2484346</v>
      </c>
    </row>
    <row r="7" spans="2:13" ht="12.75">
      <c r="B7" s="27" t="s">
        <v>2</v>
      </c>
      <c r="C7" s="30">
        <v>1</v>
      </c>
      <c r="D7" s="30">
        <v>1</v>
      </c>
      <c r="E7" s="30">
        <v>1</v>
      </c>
      <c r="F7" s="30">
        <v>1</v>
      </c>
      <c r="G7" s="30">
        <v>1</v>
      </c>
      <c r="H7" s="27">
        <v>1</v>
      </c>
      <c r="I7" s="27">
        <v>1</v>
      </c>
      <c r="J7" s="27">
        <v>1</v>
      </c>
      <c r="K7" s="27">
        <v>1</v>
      </c>
      <c r="L7" s="27">
        <v>1</v>
      </c>
      <c r="M7" s="27">
        <v>1</v>
      </c>
    </row>
    <row r="8" spans="2:13" ht="12.75">
      <c r="B8" s="27" t="s">
        <v>3</v>
      </c>
      <c r="C8" s="30">
        <v>9817578</v>
      </c>
      <c r="D8" s="30">
        <v>578</v>
      </c>
      <c r="E8" s="30">
        <v>578</v>
      </c>
      <c r="F8" s="30">
        <v>578</v>
      </c>
      <c r="G8" s="30">
        <v>578</v>
      </c>
      <c r="H8" s="27">
        <v>578</v>
      </c>
      <c r="I8" s="27">
        <v>578</v>
      </c>
      <c r="J8" s="27">
        <v>578</v>
      </c>
      <c r="K8" s="27">
        <v>578</v>
      </c>
      <c r="L8" s="27">
        <v>578</v>
      </c>
      <c r="M8" s="27">
        <v>578</v>
      </c>
    </row>
    <row r="9" spans="2:13" ht="12.75">
      <c r="B9" s="27" t="s">
        <v>4</v>
      </c>
      <c r="C9" s="30">
        <v>1179369</v>
      </c>
      <c r="D9" s="30">
        <v>369</v>
      </c>
      <c r="E9" s="30">
        <v>578</v>
      </c>
      <c r="F9" s="30">
        <v>578</v>
      </c>
      <c r="G9" s="30">
        <v>578</v>
      </c>
      <c r="H9" s="27">
        <v>578</v>
      </c>
      <c r="I9" s="27">
        <v>578</v>
      </c>
      <c r="J9" s="27">
        <v>578</v>
      </c>
      <c r="K9" s="27">
        <v>578</v>
      </c>
      <c r="L9" s="27">
        <v>578</v>
      </c>
      <c r="M9" s="27">
        <v>578</v>
      </c>
    </row>
    <row r="10" spans="2:13" ht="12.75">
      <c r="B10" s="27" t="s">
        <v>6</v>
      </c>
      <c r="C10" s="31">
        <v>7080</v>
      </c>
      <c r="D10" s="31">
        <v>13205</v>
      </c>
      <c r="E10" s="31">
        <v>24750</v>
      </c>
      <c r="F10" s="31">
        <v>26600</v>
      </c>
      <c r="G10" s="31">
        <v>31015</v>
      </c>
      <c r="H10" s="31">
        <v>24490</v>
      </c>
      <c r="I10" s="31">
        <v>17890</v>
      </c>
      <c r="J10" s="31">
        <v>23200</v>
      </c>
      <c r="K10" s="31">
        <v>25550</v>
      </c>
      <c r="L10" s="31">
        <v>20460</v>
      </c>
      <c r="M10" s="31">
        <v>19055</v>
      </c>
    </row>
    <row r="11" spans="2:13" ht="12.75">
      <c r="B11" s="27" t="s">
        <v>7</v>
      </c>
      <c r="C11" s="31">
        <v>4680</v>
      </c>
      <c r="D11" s="31">
        <v>6350</v>
      </c>
      <c r="E11" s="31">
        <v>11280</v>
      </c>
      <c r="F11" s="31">
        <v>17700</v>
      </c>
      <c r="G11" s="31">
        <v>19500</v>
      </c>
      <c r="H11" s="31">
        <v>8160</v>
      </c>
      <c r="I11" s="31">
        <v>8060</v>
      </c>
      <c r="J11" s="31">
        <v>16300</v>
      </c>
      <c r="K11" s="31">
        <v>14200</v>
      </c>
      <c r="L11" s="31">
        <v>14800</v>
      </c>
      <c r="M11" s="31">
        <v>13565</v>
      </c>
    </row>
    <row r="12" spans="2:13" ht="12.75">
      <c r="B12" s="27" t="s">
        <v>8</v>
      </c>
      <c r="C12" s="31">
        <v>6315</v>
      </c>
      <c r="D12" s="31">
        <v>12710</v>
      </c>
      <c r="E12" s="31">
        <v>19950</v>
      </c>
      <c r="F12" s="31">
        <v>21600</v>
      </c>
      <c r="G12" s="31">
        <v>24495</v>
      </c>
      <c r="H12" s="31">
        <v>9870</v>
      </c>
      <c r="I12" s="31">
        <v>17000</v>
      </c>
      <c r="J12" s="31">
        <v>20790</v>
      </c>
      <c r="K12" s="31">
        <v>17350</v>
      </c>
      <c r="L12" s="31">
        <v>17755</v>
      </c>
      <c r="M12" s="31">
        <v>14475</v>
      </c>
    </row>
    <row r="13" spans="2:13" ht="12.75">
      <c r="B13" s="27" t="s">
        <v>111</v>
      </c>
      <c r="C13" s="31">
        <v>321759</v>
      </c>
      <c r="D13" s="30">
        <v>344848</v>
      </c>
      <c r="E13" s="31">
        <v>364436</v>
      </c>
      <c r="F13" s="31">
        <v>330839</v>
      </c>
      <c r="G13" s="31">
        <v>560809</v>
      </c>
      <c r="H13" s="31">
        <v>264896.6733067729</v>
      </c>
      <c r="I13" s="31">
        <v>194204</v>
      </c>
      <c r="J13" s="31">
        <v>171793</v>
      </c>
      <c r="K13" s="31">
        <v>160268</v>
      </c>
      <c r="L13" s="31">
        <v>85366</v>
      </c>
      <c r="M13" s="31">
        <v>81049</v>
      </c>
    </row>
    <row r="14" spans="2:13" ht="12.75">
      <c r="B14" s="27" t="s">
        <v>180</v>
      </c>
      <c r="C14" s="32">
        <v>57.86</v>
      </c>
      <c r="D14" s="32">
        <v>167.42</v>
      </c>
      <c r="E14" s="32">
        <v>321.15</v>
      </c>
      <c r="F14" s="59">
        <v>507.97</v>
      </c>
      <c r="G14" s="60">
        <v>883.36</v>
      </c>
      <c r="H14" s="32">
        <v>0</v>
      </c>
      <c r="I14" s="32">
        <v>0</v>
      </c>
      <c r="J14" s="60" t="s">
        <v>179</v>
      </c>
      <c r="K14" s="60">
        <v>454.54</v>
      </c>
      <c r="L14" s="60">
        <v>462.16</v>
      </c>
      <c r="M14" s="60">
        <v>590.1</v>
      </c>
    </row>
    <row r="15" spans="2:13" ht="12.75">
      <c r="B15" s="27" t="s">
        <v>361</v>
      </c>
      <c r="C15" s="32">
        <f>(C5+C7+C9-C6)*C12/1000000000</f>
        <v>609.21949278</v>
      </c>
      <c r="D15" s="33">
        <f>(D5+D7+D9-D6)*D12/1000000000</f>
        <v>1312.70313688</v>
      </c>
      <c r="E15" s="33">
        <f>(E5+E7+E9-E6)*E12/1000000000</f>
        <v>2026.3924023</v>
      </c>
      <c r="F15" s="33">
        <f>(F5+F7+F9-F6)*F12/1000000000</f>
        <v>2126.1279816</v>
      </c>
      <c r="G15" s="33">
        <v>2464.32</v>
      </c>
      <c r="H15" s="27">
        <v>944.93</v>
      </c>
      <c r="I15" s="32">
        <v>1776.814228</v>
      </c>
      <c r="J15" s="32">
        <v>2018.37110013</v>
      </c>
      <c r="K15" s="32">
        <v>1813.4</v>
      </c>
      <c r="L15" s="32">
        <v>1855.73</v>
      </c>
      <c r="M15" s="32">
        <v>1476.94</v>
      </c>
    </row>
    <row r="16" spans="2:13" ht="12.75">
      <c r="B16" s="27" t="s">
        <v>362</v>
      </c>
      <c r="C16" s="32">
        <f>+C15/207.92</f>
        <v>2.930066817910735</v>
      </c>
      <c r="D16" s="32">
        <f>+D15/180.29</f>
        <v>7.281064600809807</v>
      </c>
      <c r="E16" s="32">
        <f>+E15/213.6</f>
        <v>9.486855816011236</v>
      </c>
      <c r="F16" s="32">
        <f>+F15/191.6</f>
        <v>11.096701365344469</v>
      </c>
      <c r="G16" s="27">
        <v>14.28</v>
      </c>
      <c r="H16" s="32">
        <v>5.03</v>
      </c>
      <c r="I16" s="32">
        <v>9.447621779124795</v>
      </c>
      <c r="J16" s="32">
        <v>9.67</v>
      </c>
      <c r="K16" s="32">
        <v>7.53</v>
      </c>
      <c r="L16" s="32">
        <v>8.4</v>
      </c>
      <c r="M16" s="32">
        <v>6.85</v>
      </c>
    </row>
    <row r="17" spans="2:6" ht="12.75">
      <c r="B17" s="2" t="s">
        <v>363</v>
      </c>
      <c r="C17" s="8"/>
      <c r="D17" s="8"/>
      <c r="E17" s="8"/>
      <c r="F17" s="23"/>
    </row>
    <row r="18" spans="1:6" s="21" customFormat="1" ht="12.75">
      <c r="A18" s="62"/>
      <c r="C18" s="19"/>
      <c r="D18" s="19"/>
      <c r="E18" s="19"/>
      <c r="F18" s="20"/>
    </row>
    <row r="19" spans="1:2" s="18" customFormat="1" ht="12.75">
      <c r="A19" s="61"/>
      <c r="B19" s="1" t="s">
        <v>12</v>
      </c>
    </row>
    <row r="20" spans="1:13" s="28" customFormat="1" ht="12.75">
      <c r="A20" s="12"/>
      <c r="C20" s="29">
        <v>2003</v>
      </c>
      <c r="D20" s="29">
        <v>2004</v>
      </c>
      <c r="E20" s="29">
        <v>2005</v>
      </c>
      <c r="F20" s="29" t="s">
        <v>277</v>
      </c>
      <c r="G20" s="29" t="s">
        <v>181</v>
      </c>
      <c r="H20" s="29" t="s">
        <v>264</v>
      </c>
      <c r="I20" s="29" t="s">
        <v>279</v>
      </c>
      <c r="J20" s="92" t="s">
        <v>318</v>
      </c>
      <c r="K20" s="29" t="s">
        <v>358</v>
      </c>
      <c r="L20" s="29" t="s">
        <v>359</v>
      </c>
      <c r="M20" s="29">
        <v>2013</v>
      </c>
    </row>
    <row r="21" spans="1:2" s="18" customFormat="1" ht="12.75">
      <c r="A21" s="61"/>
      <c r="B21" s="1" t="s">
        <v>262</v>
      </c>
    </row>
    <row r="22" spans="2:13" ht="12.75">
      <c r="B22" s="27" t="s">
        <v>224</v>
      </c>
      <c r="C22" s="43">
        <v>1504</v>
      </c>
      <c r="D22" s="43">
        <v>1955.8</v>
      </c>
      <c r="E22" s="43">
        <v>2455.2</v>
      </c>
      <c r="F22" s="43">
        <v>2891.1</v>
      </c>
      <c r="G22" s="43">
        <v>2594</v>
      </c>
      <c r="H22" s="43">
        <v>3535</v>
      </c>
      <c r="I22" s="43">
        <v>3254.7</v>
      </c>
      <c r="J22" s="43">
        <v>4299.7</v>
      </c>
      <c r="K22" s="43">
        <v>5343.2</v>
      </c>
      <c r="L22" s="43">
        <v>5521.3</v>
      </c>
      <c r="M22" s="43">
        <v>5400.4</v>
      </c>
    </row>
    <row r="23" spans="2:13" ht="12.75">
      <c r="B23" s="27" t="s">
        <v>14</v>
      </c>
      <c r="C23" s="43">
        <v>178.5</v>
      </c>
      <c r="D23" s="43">
        <v>357.3</v>
      </c>
      <c r="E23" s="43">
        <v>427.9</v>
      </c>
      <c r="F23" s="43">
        <v>542.4</v>
      </c>
      <c r="G23" s="43">
        <v>496</v>
      </c>
      <c r="H23" s="43">
        <v>351.1</v>
      </c>
      <c r="I23" s="43">
        <v>439.519</v>
      </c>
      <c r="J23" s="43">
        <v>526</v>
      </c>
      <c r="K23" s="43">
        <v>603</v>
      </c>
      <c r="L23" s="43">
        <v>524.7</v>
      </c>
      <c r="M23" s="43">
        <v>521.1</v>
      </c>
    </row>
    <row r="24" spans="2:13" ht="12.75">
      <c r="B24" s="27" t="s">
        <v>357</v>
      </c>
      <c r="C24" s="43"/>
      <c r="D24" s="43"/>
      <c r="E24" s="43"/>
      <c r="F24" s="43"/>
      <c r="G24" s="43"/>
      <c r="H24" s="43"/>
      <c r="I24" s="43"/>
      <c r="J24" s="43"/>
      <c r="K24" s="43">
        <v>615.092</v>
      </c>
      <c r="L24" s="43">
        <v>568.9</v>
      </c>
      <c r="M24" s="43">
        <v>493.7</v>
      </c>
    </row>
    <row r="25" spans="2:13" ht="12.75">
      <c r="B25" s="27" t="s">
        <v>15</v>
      </c>
      <c r="C25" s="43">
        <v>83.1</v>
      </c>
      <c r="D25" s="43">
        <v>248.8</v>
      </c>
      <c r="E25" s="43">
        <v>304.4</v>
      </c>
      <c r="F25" s="43">
        <v>409.6</v>
      </c>
      <c r="G25" s="43">
        <v>355.5</v>
      </c>
      <c r="H25" s="43">
        <v>199.2</v>
      </c>
      <c r="I25" s="43">
        <v>232.379</v>
      </c>
      <c r="J25" s="43">
        <v>245.5</v>
      </c>
      <c r="K25" s="43">
        <v>253.2</v>
      </c>
      <c r="L25" s="43">
        <v>205.3</v>
      </c>
      <c r="M25" s="43">
        <v>-18.6</v>
      </c>
    </row>
    <row r="26" spans="2:13" ht="12.75">
      <c r="B26" s="27" t="s">
        <v>159</v>
      </c>
      <c r="C26" s="43">
        <v>97.7</v>
      </c>
      <c r="D26" s="43">
        <v>215.359</v>
      </c>
      <c r="E26" s="43">
        <v>290.213</v>
      </c>
      <c r="F26" s="43">
        <v>326.7</v>
      </c>
      <c r="G26" s="43">
        <v>299.4</v>
      </c>
      <c r="H26" s="43">
        <v>194</v>
      </c>
      <c r="I26" s="43">
        <v>176.17399999999998</v>
      </c>
      <c r="J26" s="43">
        <v>336.6</v>
      </c>
      <c r="K26" s="43">
        <v>336.9</v>
      </c>
      <c r="L26" s="43">
        <v>267</v>
      </c>
      <c r="M26" s="43">
        <v>170.5</v>
      </c>
    </row>
    <row r="27" spans="2:13" ht="12.75">
      <c r="B27" s="27" t="s">
        <v>44</v>
      </c>
      <c r="C27" s="43">
        <v>72.4</v>
      </c>
      <c r="D27" s="43">
        <v>261.9</v>
      </c>
      <c r="E27" s="43">
        <v>277.2</v>
      </c>
      <c r="F27" s="43">
        <v>377.1</v>
      </c>
      <c r="G27" s="43">
        <v>344.3</v>
      </c>
      <c r="H27" s="43">
        <v>158</v>
      </c>
      <c r="I27" s="43">
        <v>170.372</v>
      </c>
      <c r="J27" s="43">
        <v>172</v>
      </c>
      <c r="K27" s="43">
        <v>218.4</v>
      </c>
      <c r="L27" s="43">
        <v>205.7</v>
      </c>
      <c r="M27" s="43">
        <v>-56.9</v>
      </c>
    </row>
    <row r="28" spans="2:13" ht="12.75">
      <c r="B28" s="27" t="s">
        <v>225</v>
      </c>
      <c r="C28" s="43">
        <v>100</v>
      </c>
      <c r="D28" s="43">
        <v>208.6</v>
      </c>
      <c r="E28" s="43">
        <v>244.9</v>
      </c>
      <c r="F28" s="43">
        <v>329.5</v>
      </c>
      <c r="G28" s="43">
        <v>257.8</v>
      </c>
      <c r="H28" s="43">
        <v>141.4</v>
      </c>
      <c r="I28" s="43">
        <v>95.058</v>
      </c>
      <c r="J28" s="43">
        <v>104</v>
      </c>
      <c r="K28" s="43">
        <v>153.9</v>
      </c>
      <c r="L28" s="43">
        <v>151.5</v>
      </c>
      <c r="M28" s="43">
        <v>21.4</v>
      </c>
    </row>
    <row r="29" spans="1:13" s="18" customFormat="1" ht="12.75">
      <c r="A29" s="61"/>
      <c r="B29" s="1" t="s">
        <v>259</v>
      </c>
      <c r="I29" s="82"/>
      <c r="J29" s="82"/>
      <c r="K29" s="82"/>
      <c r="L29" s="82"/>
      <c r="M29" s="82"/>
    </row>
    <row r="30" spans="2:13" ht="12.75">
      <c r="B30" s="27" t="s">
        <v>225</v>
      </c>
      <c r="C30" s="51" t="s">
        <v>109</v>
      </c>
      <c r="D30" s="51" t="s">
        <v>109</v>
      </c>
      <c r="E30" s="51" t="s">
        <v>109</v>
      </c>
      <c r="F30" s="51" t="s">
        <v>109</v>
      </c>
      <c r="G30" s="51" t="s">
        <v>109</v>
      </c>
      <c r="H30" s="51" t="s">
        <v>109</v>
      </c>
      <c r="I30" s="51" t="s">
        <v>109</v>
      </c>
      <c r="J30" s="51" t="s">
        <v>109</v>
      </c>
      <c r="K30" s="51" t="s">
        <v>109</v>
      </c>
      <c r="L30" s="51" t="s">
        <v>109</v>
      </c>
      <c r="M30" s="51" t="s">
        <v>109</v>
      </c>
    </row>
    <row r="31" spans="1:13" s="18" customFormat="1" ht="12.75">
      <c r="A31" s="61"/>
      <c r="B31" s="1" t="s">
        <v>260</v>
      </c>
      <c r="I31" s="82"/>
      <c r="J31" s="82"/>
      <c r="K31" s="82"/>
      <c r="L31" s="82"/>
      <c r="M31" s="82"/>
    </row>
    <row r="32" spans="2:13" ht="12.75">
      <c r="B32" s="27" t="s">
        <v>261</v>
      </c>
      <c r="C32" s="43">
        <v>100</v>
      </c>
      <c r="D32" s="43">
        <v>208.6</v>
      </c>
      <c r="E32" s="43">
        <v>244.9</v>
      </c>
      <c r="F32" s="43">
        <v>329.5</v>
      </c>
      <c r="G32" s="43">
        <v>257.8</v>
      </c>
      <c r="H32" s="43">
        <v>141.4</v>
      </c>
      <c r="I32" s="43">
        <v>95.058</v>
      </c>
      <c r="J32" s="43">
        <v>104</v>
      </c>
      <c r="K32" s="43">
        <v>153.9</v>
      </c>
      <c r="L32" s="43">
        <v>151.5</v>
      </c>
      <c r="M32" s="43">
        <v>21.4</v>
      </c>
    </row>
    <row r="33" spans="2:13" ht="12.75">
      <c r="B33" s="27" t="s">
        <v>16</v>
      </c>
      <c r="C33" s="43">
        <v>203.2</v>
      </c>
      <c r="D33" s="43">
        <v>324.4</v>
      </c>
      <c r="E33" s="43">
        <v>282.2</v>
      </c>
      <c r="F33" s="43">
        <v>529.5</v>
      </c>
      <c r="G33" s="43">
        <v>315.5</v>
      </c>
      <c r="H33" s="43">
        <v>347.2</v>
      </c>
      <c r="I33" s="43">
        <v>397.891</v>
      </c>
      <c r="J33" s="43">
        <v>378.9</v>
      </c>
      <c r="K33" s="43">
        <v>372.95</v>
      </c>
      <c r="L33" s="43">
        <v>454</v>
      </c>
      <c r="M33" s="43">
        <v>617.4</v>
      </c>
    </row>
    <row r="34" spans="2:13" ht="12.75">
      <c r="B34" s="27" t="s">
        <v>17</v>
      </c>
      <c r="C34" s="27">
        <v>367.4</v>
      </c>
      <c r="D34" s="27">
        <v>254.5</v>
      </c>
      <c r="E34" s="27">
        <v>236.7</v>
      </c>
      <c r="F34" s="42">
        <v>187.2</v>
      </c>
      <c r="G34" s="42">
        <v>363.40006418800004</v>
      </c>
      <c r="H34" s="43">
        <v>578.9</v>
      </c>
      <c r="I34" s="43">
        <v>380.7</v>
      </c>
      <c r="J34" s="43">
        <v>332.815</v>
      </c>
      <c r="K34" s="43">
        <v>274.9287</v>
      </c>
      <c r="L34" s="43">
        <v>288.8</v>
      </c>
      <c r="M34" s="43">
        <v>269.8</v>
      </c>
    </row>
    <row r="35" spans="2:13" ht="12.75">
      <c r="B35" s="27" t="s">
        <v>9</v>
      </c>
      <c r="C35" s="30">
        <v>987</v>
      </c>
      <c r="D35" s="30">
        <v>2022</v>
      </c>
      <c r="E35" s="30">
        <v>2401</v>
      </c>
      <c r="F35" s="30">
        <v>3424</v>
      </c>
      <c r="G35" s="30">
        <v>3057</v>
      </c>
      <c r="H35" s="30">
        <v>1604</v>
      </c>
      <c r="I35" s="30">
        <v>1114</v>
      </c>
      <c r="J35" s="30">
        <v>1231</v>
      </c>
      <c r="K35" s="30">
        <v>1769</v>
      </c>
      <c r="L35" s="30">
        <v>1643</v>
      </c>
      <c r="M35" s="30">
        <v>160</v>
      </c>
    </row>
    <row r="36" spans="2:13" ht="12.75">
      <c r="B36" s="27" t="s">
        <v>10</v>
      </c>
      <c r="C36" s="30">
        <v>986</v>
      </c>
      <c r="D36" s="30">
        <v>1998</v>
      </c>
      <c r="E36" s="30">
        <v>2377</v>
      </c>
      <c r="F36" s="30">
        <v>3376</v>
      </c>
      <c r="G36" s="30">
        <v>2981</v>
      </c>
      <c r="H36" s="30">
        <v>815</v>
      </c>
      <c r="I36" s="30">
        <v>1114</v>
      </c>
      <c r="J36" s="30">
        <v>1209</v>
      </c>
      <c r="K36" s="30">
        <v>1541</v>
      </c>
      <c r="L36" s="30">
        <v>1488</v>
      </c>
      <c r="M36" s="30">
        <v>160</v>
      </c>
    </row>
    <row r="37" spans="1:16" s="95" customFormat="1" ht="12.75">
      <c r="A37" s="94"/>
      <c r="B37" s="27" t="s">
        <v>18</v>
      </c>
      <c r="C37" s="42">
        <v>19.08511479014792</v>
      </c>
      <c r="D37" s="42">
        <v>28.40895160521405</v>
      </c>
      <c r="E37" s="42">
        <v>24.90839324342328</v>
      </c>
      <c r="F37" s="42">
        <v>30.5</v>
      </c>
      <c r="G37" s="42">
        <v>32.5</v>
      </c>
      <c r="H37" s="42">
        <v>12.7</v>
      </c>
      <c r="I37" s="42">
        <v>8.8</v>
      </c>
      <c r="J37" s="87"/>
      <c r="K37" s="87"/>
      <c r="L37" s="87"/>
      <c r="M37" s="87"/>
      <c r="N37" s="2"/>
      <c r="O37" s="2"/>
      <c r="P37" s="2"/>
    </row>
    <row r="38" spans="2:13" ht="12.75">
      <c r="B38" s="27" t="s">
        <v>160</v>
      </c>
      <c r="C38" s="42">
        <v>10.7</v>
      </c>
      <c r="D38" s="42">
        <v>23.2</v>
      </c>
      <c r="E38" s="42">
        <v>26.4</v>
      </c>
      <c r="F38" s="42">
        <v>32.8</v>
      </c>
      <c r="G38" s="42">
        <v>22.4</v>
      </c>
      <c r="H38" s="42">
        <v>10.2</v>
      </c>
      <c r="I38" s="42">
        <v>8.8</v>
      </c>
      <c r="J38" s="43">
        <v>6.8</v>
      </c>
      <c r="K38" s="43">
        <v>6.5</v>
      </c>
      <c r="L38" s="43">
        <v>5.2</v>
      </c>
      <c r="M38" s="43">
        <v>-3.7</v>
      </c>
    </row>
    <row r="39" spans="2:13" ht="12.75">
      <c r="B39" s="27" t="s">
        <v>196</v>
      </c>
      <c r="C39" s="42"/>
      <c r="D39" s="42"/>
      <c r="E39" s="42">
        <v>29.9</v>
      </c>
      <c r="F39" s="42">
        <v>27.2</v>
      </c>
      <c r="G39" s="42">
        <v>18.6</v>
      </c>
      <c r="H39" s="42">
        <v>9.9</v>
      </c>
      <c r="I39" s="42">
        <v>5.4</v>
      </c>
      <c r="J39" s="43">
        <v>9.1</v>
      </c>
      <c r="K39" s="43">
        <v>8.7</v>
      </c>
      <c r="L39" s="43">
        <v>6.9</v>
      </c>
      <c r="M39" s="43">
        <v>2.9</v>
      </c>
    </row>
    <row r="40" spans="2:5" ht="25.5">
      <c r="B40" s="89" t="s">
        <v>360</v>
      </c>
      <c r="C40" s="3"/>
      <c r="D40" s="3"/>
      <c r="E40" s="3"/>
    </row>
    <row r="41" spans="2:5" ht="25.5">
      <c r="B41" s="89" t="s">
        <v>306</v>
      </c>
      <c r="C41" s="3"/>
      <c r="D41" s="3"/>
      <c r="E41" s="3"/>
    </row>
    <row r="42" spans="2:5" ht="13.5" customHeight="1">
      <c r="B42" s="2" t="s">
        <v>161</v>
      </c>
      <c r="C42" s="3"/>
      <c r="D42" s="3"/>
      <c r="E42" s="3"/>
    </row>
    <row r="43" spans="3:5" ht="13.5" customHeight="1">
      <c r="C43" s="3"/>
      <c r="D43" s="3"/>
      <c r="E43" s="3"/>
    </row>
    <row r="45" spans="1:2" s="18" customFormat="1" ht="12.75">
      <c r="A45" s="61"/>
      <c r="B45" s="1" t="s">
        <v>19</v>
      </c>
    </row>
    <row r="46" spans="1:13" s="28" customFormat="1" ht="12.75">
      <c r="A46" s="12"/>
      <c r="C46" s="29">
        <v>2003</v>
      </c>
      <c r="D46" s="29">
        <v>2004</v>
      </c>
      <c r="E46" s="29">
        <v>2005</v>
      </c>
      <c r="F46" s="29">
        <v>2006</v>
      </c>
      <c r="G46" s="29">
        <v>2007</v>
      </c>
      <c r="H46" s="29">
        <v>2008</v>
      </c>
      <c r="I46" s="29">
        <v>2009</v>
      </c>
      <c r="J46" s="87"/>
      <c r="K46" s="29"/>
      <c r="L46" s="29"/>
      <c r="M46" s="29"/>
    </row>
    <row r="47" spans="2:10" ht="12.75">
      <c r="B47" s="27" t="s">
        <v>256</v>
      </c>
      <c r="C47" s="53">
        <f aca="true" t="shared" si="0" ref="C47:H47">C48+C49</f>
        <v>315.044336252348</v>
      </c>
      <c r="D47" s="53">
        <f t="shared" si="0"/>
        <v>310.55719585217344</v>
      </c>
      <c r="E47" s="53">
        <f t="shared" si="0"/>
        <v>290.0177469321343</v>
      </c>
      <c r="F47" s="53">
        <f t="shared" si="0"/>
        <v>266.2</v>
      </c>
      <c r="G47" s="36">
        <f t="shared" si="0"/>
        <v>255.4</v>
      </c>
      <c r="H47" s="53">
        <f t="shared" si="0"/>
        <v>155.46968150651628</v>
      </c>
      <c r="I47" s="53">
        <v>153.3</v>
      </c>
      <c r="J47" s="87"/>
    </row>
    <row r="48" spans="2:10" ht="12.75">
      <c r="B48" s="27" t="s">
        <v>197</v>
      </c>
      <c r="C48" s="42">
        <v>94.57217266548997</v>
      </c>
      <c r="D48" s="42">
        <v>104.04226260000003</v>
      </c>
      <c r="E48" s="42">
        <v>100.81697344999999</v>
      </c>
      <c r="F48" s="42">
        <v>93</v>
      </c>
      <c r="G48" s="27">
        <v>125.1</v>
      </c>
      <c r="H48" s="42">
        <f>+'[2]magyar'!$L$60</f>
        <v>69.10011527579776</v>
      </c>
      <c r="I48" s="42">
        <v>70.7</v>
      </c>
      <c r="J48" s="87"/>
    </row>
    <row r="49" spans="2:10" ht="12.75">
      <c r="B49" s="27" t="s">
        <v>198</v>
      </c>
      <c r="C49" s="42">
        <v>220.47216358685802</v>
      </c>
      <c r="D49" s="42">
        <v>206.5149332521734</v>
      </c>
      <c r="E49" s="42">
        <v>189.2007734821343</v>
      </c>
      <c r="F49" s="42">
        <v>173.2</v>
      </c>
      <c r="G49" s="27">
        <v>130.3</v>
      </c>
      <c r="H49" s="42">
        <f>+'[2]magyar'!$N$60-'[2]magyar'!$L$60</f>
        <v>86.36956623071852</v>
      </c>
      <c r="I49" s="42">
        <v>82.60000000000001</v>
      </c>
      <c r="J49" s="87"/>
    </row>
    <row r="50" spans="3:5" ht="13.5" customHeight="1">
      <c r="C50" s="3"/>
      <c r="D50" s="3"/>
      <c r="E50" s="3"/>
    </row>
    <row r="51" spans="1:13" s="28" customFormat="1" ht="12.75">
      <c r="A51" s="12"/>
      <c r="C51" s="29">
        <v>2003</v>
      </c>
      <c r="D51" s="29">
        <v>2004</v>
      </c>
      <c r="E51" s="29">
        <v>2005</v>
      </c>
      <c r="F51" s="29">
        <v>2006</v>
      </c>
      <c r="G51" s="29">
        <v>2007</v>
      </c>
      <c r="H51" s="29">
        <v>2008</v>
      </c>
      <c r="I51" s="29">
        <v>2009</v>
      </c>
      <c r="J51" s="29">
        <v>2010</v>
      </c>
      <c r="K51" s="29">
        <v>2011</v>
      </c>
      <c r="L51" s="29">
        <v>2012</v>
      </c>
      <c r="M51" s="29">
        <v>2013</v>
      </c>
    </row>
    <row r="52" spans="2:13" ht="12.75" customHeight="1">
      <c r="B52" s="27" t="s">
        <v>189</v>
      </c>
      <c r="C52" s="53"/>
      <c r="D52" s="53"/>
      <c r="E52" s="53"/>
      <c r="F52" s="53"/>
      <c r="G52" s="36">
        <f>G53+G54</f>
        <v>434.2</v>
      </c>
      <c r="H52" s="53">
        <f>H53+H54</f>
        <v>532.5520820107554</v>
      </c>
      <c r="I52" s="53">
        <v>665.1</v>
      </c>
      <c r="J52" s="53">
        <v>618.8</v>
      </c>
      <c r="K52" s="53">
        <v>682.3</v>
      </c>
      <c r="L52" s="53">
        <v>647</v>
      </c>
      <c r="M52" s="53">
        <v>575.7</v>
      </c>
    </row>
    <row r="53" spans="2:13" ht="12.75">
      <c r="B53" s="27" t="s">
        <v>197</v>
      </c>
      <c r="C53" s="42"/>
      <c r="D53" s="42"/>
      <c r="E53" s="42"/>
      <c r="F53" s="42"/>
      <c r="G53" s="27">
        <v>213.1</v>
      </c>
      <c r="H53" s="42">
        <v>247.4</v>
      </c>
      <c r="I53" s="42">
        <v>293.4</v>
      </c>
      <c r="J53" s="42">
        <v>271</v>
      </c>
      <c r="K53" s="42">
        <v>325.2</v>
      </c>
      <c r="L53" s="42">
        <v>319.3</v>
      </c>
      <c r="M53" s="42">
        <v>270.7</v>
      </c>
    </row>
    <row r="54" spans="2:13" ht="12.75">
      <c r="B54" s="27" t="s">
        <v>198</v>
      </c>
      <c r="C54" s="42"/>
      <c r="D54" s="42"/>
      <c r="E54" s="42"/>
      <c r="F54" s="42"/>
      <c r="G54" s="27">
        <v>221.1</v>
      </c>
      <c r="H54" s="42">
        <f>+'[2]magyar'!$N$111-'[2]magyar'!$L$111</f>
        <v>285.1520820107554</v>
      </c>
      <c r="I54" s="42">
        <v>371.70000000000005</v>
      </c>
      <c r="J54" s="42">
        <v>347.8</v>
      </c>
      <c r="K54" s="42">
        <v>357.1</v>
      </c>
      <c r="L54" s="42">
        <v>327.7</v>
      </c>
      <c r="M54" s="42">
        <f>575.7-270.7</f>
        <v>305.00000000000006</v>
      </c>
    </row>
    <row r="55" spans="2:13" ht="12.75">
      <c r="B55" s="27" t="s">
        <v>278</v>
      </c>
      <c r="C55" s="53">
        <f aca="true" t="shared" si="1" ref="C55:H55">SUM(C56:C57)</f>
        <v>91.4</v>
      </c>
      <c r="D55" s="53">
        <f t="shared" si="1"/>
        <v>101.3</v>
      </c>
      <c r="E55" s="53">
        <f t="shared" si="1"/>
        <v>101.1</v>
      </c>
      <c r="F55" s="53">
        <f t="shared" si="1"/>
        <v>102.6</v>
      </c>
      <c r="G55" s="53">
        <f t="shared" si="1"/>
        <v>90.4</v>
      </c>
      <c r="H55" s="53">
        <f t="shared" si="1"/>
        <v>86.30086543599792</v>
      </c>
      <c r="I55" s="53">
        <v>108</v>
      </c>
      <c r="J55" s="53">
        <v>143.5</v>
      </c>
      <c r="K55" s="53">
        <v>147.39999999999998</v>
      </c>
      <c r="L55" s="53">
        <v>118.5</v>
      </c>
      <c r="M55" s="53">
        <v>103.7</v>
      </c>
    </row>
    <row r="56" spans="2:13" ht="12.75">
      <c r="B56" s="27" t="s">
        <v>20</v>
      </c>
      <c r="C56" s="42">
        <v>44.6</v>
      </c>
      <c r="D56" s="42">
        <v>54.4</v>
      </c>
      <c r="E56" s="42">
        <v>55.1</v>
      </c>
      <c r="F56" s="42">
        <v>53.3</v>
      </c>
      <c r="G56" s="42">
        <v>50.1</v>
      </c>
      <c r="H56" s="42">
        <v>46.20953057721579</v>
      </c>
      <c r="I56" s="42">
        <v>54.1</v>
      </c>
      <c r="J56" s="42">
        <v>63</v>
      </c>
      <c r="K56" s="42">
        <v>61.8</v>
      </c>
      <c r="L56" s="42">
        <v>51.8</v>
      </c>
      <c r="M56" s="42">
        <f>38.2+7.6</f>
        <v>45.800000000000004</v>
      </c>
    </row>
    <row r="57" spans="2:13" ht="12.75">
      <c r="B57" s="27" t="s">
        <v>21</v>
      </c>
      <c r="C57" s="42">
        <v>46.8</v>
      </c>
      <c r="D57" s="42">
        <v>46.9</v>
      </c>
      <c r="E57" s="42">
        <v>46</v>
      </c>
      <c r="F57" s="42">
        <v>49.3</v>
      </c>
      <c r="G57" s="42">
        <v>40.3</v>
      </c>
      <c r="H57" s="42">
        <v>40.09133485878213</v>
      </c>
      <c r="I57" s="42">
        <v>53.9</v>
      </c>
      <c r="J57" s="42">
        <v>80.5</v>
      </c>
      <c r="K57" s="42">
        <v>85.6</v>
      </c>
      <c r="L57" s="42">
        <v>66.7</v>
      </c>
      <c r="M57" s="42">
        <v>57.8</v>
      </c>
    </row>
    <row r="58" spans="1:16" s="22" customFormat="1" ht="12.75" customHeight="1">
      <c r="A58" s="63"/>
      <c r="B58" s="27" t="s">
        <v>123</v>
      </c>
      <c r="C58" s="30">
        <v>12207</v>
      </c>
      <c r="D58" s="30">
        <v>14198</v>
      </c>
      <c r="E58" s="30">
        <v>15054</v>
      </c>
      <c r="F58" s="30">
        <v>15110</v>
      </c>
      <c r="G58" s="30">
        <v>16303</v>
      </c>
      <c r="H58" s="30">
        <v>18141</v>
      </c>
      <c r="I58" s="64">
        <v>19700</v>
      </c>
      <c r="J58" s="64"/>
      <c r="K58" s="64">
        <v>21802</v>
      </c>
      <c r="L58" s="30">
        <v>20237</v>
      </c>
      <c r="M58" s="30">
        <v>20507</v>
      </c>
      <c r="N58" s="2"/>
      <c r="O58" s="2"/>
      <c r="P58" s="2"/>
    </row>
    <row r="59" spans="1:16" s="22" customFormat="1" ht="12.75">
      <c r="A59" s="63"/>
      <c r="B59" s="104" t="s">
        <v>221</v>
      </c>
      <c r="C59" s="30"/>
      <c r="D59" s="30"/>
      <c r="E59" s="43">
        <v>38</v>
      </c>
      <c r="F59" s="43">
        <v>38</v>
      </c>
      <c r="G59" s="43">
        <v>39.3</v>
      </c>
      <c r="H59" s="27">
        <v>40.5</v>
      </c>
      <c r="I59" s="65">
        <v>39.5</v>
      </c>
      <c r="J59" s="87"/>
      <c r="K59" s="87"/>
      <c r="L59" s="87"/>
      <c r="M59" s="87"/>
      <c r="N59" s="2"/>
      <c r="O59" s="2"/>
      <c r="P59" s="2"/>
    </row>
    <row r="60" spans="1:16" s="22" customFormat="1" ht="12.75">
      <c r="A60" s="63"/>
      <c r="B60" s="58" t="s">
        <v>222</v>
      </c>
      <c r="C60" s="30"/>
      <c r="D60" s="30"/>
      <c r="E60" s="43">
        <v>21</v>
      </c>
      <c r="F60" s="43">
        <v>19</v>
      </c>
      <c r="G60" s="43">
        <v>19.3</v>
      </c>
      <c r="H60" s="27">
        <v>18.3</v>
      </c>
      <c r="I60" s="65">
        <v>19.4</v>
      </c>
      <c r="J60" s="87"/>
      <c r="K60" s="87"/>
      <c r="L60" s="87"/>
      <c r="M60" s="87"/>
      <c r="N60" s="2"/>
      <c r="O60" s="2"/>
      <c r="P60" s="2"/>
    </row>
    <row r="61" spans="1:16" s="22" customFormat="1" ht="12.75">
      <c r="A61" s="63"/>
      <c r="B61" s="58" t="s">
        <v>223</v>
      </c>
      <c r="C61" s="43"/>
      <c r="D61" s="43"/>
      <c r="E61" s="43">
        <v>2.3</v>
      </c>
      <c r="F61" s="43">
        <v>2.5</v>
      </c>
      <c r="G61" s="43">
        <v>2.3</v>
      </c>
      <c r="H61" s="43">
        <v>1.1</v>
      </c>
      <c r="I61" s="65">
        <v>2.2</v>
      </c>
      <c r="J61" s="87"/>
      <c r="K61" s="87"/>
      <c r="L61" s="87"/>
      <c r="M61" s="87"/>
      <c r="N61" s="2"/>
      <c r="O61" s="2"/>
      <c r="P61" s="2"/>
    </row>
    <row r="62" spans="1:16" s="22" customFormat="1" ht="12.75">
      <c r="A62" s="63"/>
      <c r="B62" s="104" t="s">
        <v>335</v>
      </c>
      <c r="C62" s="87"/>
      <c r="D62" s="87"/>
      <c r="E62" s="87"/>
      <c r="F62" s="87"/>
      <c r="G62" s="87"/>
      <c r="H62" s="87"/>
      <c r="I62" s="87"/>
      <c r="J62" s="43">
        <v>77.9</v>
      </c>
      <c r="K62" s="43">
        <v>78.9</v>
      </c>
      <c r="L62" s="43">
        <v>79.5</v>
      </c>
      <c r="M62" s="30">
        <v>79.2</v>
      </c>
      <c r="N62" s="2"/>
      <c r="O62" s="2"/>
      <c r="P62" s="2"/>
    </row>
    <row r="63" spans="2:13" ht="12.75">
      <c r="B63" s="27" t="s">
        <v>162</v>
      </c>
      <c r="C63" s="30">
        <f>+'[1]English'!D232</f>
        <v>9889</v>
      </c>
      <c r="D63" s="30">
        <f>+'[1]English'!E232</f>
        <v>11136</v>
      </c>
      <c r="E63" s="30">
        <f>+'[1]English'!F232</f>
        <v>11447</v>
      </c>
      <c r="F63" s="30">
        <v>11808</v>
      </c>
      <c r="G63" s="30">
        <v>12801</v>
      </c>
      <c r="H63" s="30">
        <v>15189</v>
      </c>
      <c r="I63" s="64">
        <v>16877</v>
      </c>
      <c r="J63" s="30">
        <v>18335</v>
      </c>
      <c r="K63" s="30">
        <v>18375</v>
      </c>
      <c r="L63" s="30">
        <v>17183</v>
      </c>
      <c r="M63" s="30">
        <v>18106</v>
      </c>
    </row>
    <row r="64" spans="2:13" ht="12.75">
      <c r="B64" s="27" t="s">
        <v>22</v>
      </c>
      <c r="C64" s="30">
        <v>347</v>
      </c>
      <c r="D64" s="30">
        <v>357</v>
      </c>
      <c r="E64" s="30">
        <v>307</v>
      </c>
      <c r="F64" s="30">
        <v>282</v>
      </c>
      <c r="G64" s="30">
        <v>293</v>
      </c>
      <c r="H64" s="30">
        <v>365</v>
      </c>
      <c r="I64" s="30">
        <v>522</v>
      </c>
      <c r="J64" s="30">
        <v>515.3</v>
      </c>
      <c r="K64" s="30">
        <v>636</v>
      </c>
      <c r="L64" s="30">
        <v>598</v>
      </c>
      <c r="M64" s="39">
        <v>521</v>
      </c>
    </row>
    <row r="65" spans="2:13" ht="12.75">
      <c r="B65" s="27" t="s">
        <v>23</v>
      </c>
      <c r="C65" s="30">
        <v>764</v>
      </c>
      <c r="D65" s="30">
        <v>812</v>
      </c>
      <c r="E65" s="30">
        <v>834</v>
      </c>
      <c r="F65" s="30">
        <v>772</v>
      </c>
      <c r="G65" s="30">
        <v>992</v>
      </c>
      <c r="H65" s="30">
        <f>+H476</f>
        <v>1076</v>
      </c>
      <c r="I65" s="64">
        <v>1658</v>
      </c>
      <c r="J65" s="30">
        <f>J476</f>
        <v>1623</v>
      </c>
      <c r="K65" s="30">
        <v>1635</v>
      </c>
      <c r="L65" s="30">
        <v>1748</v>
      </c>
      <c r="M65" s="43">
        <v>1742</v>
      </c>
    </row>
    <row r="66" spans="1:16" s="22" customFormat="1" ht="12.75">
      <c r="A66" s="63"/>
      <c r="B66" s="27" t="s">
        <v>124</v>
      </c>
      <c r="C66" s="30">
        <f>+C485</f>
        <v>1385</v>
      </c>
      <c r="D66" s="30">
        <f>+D485</f>
        <v>1601.3</v>
      </c>
      <c r="E66" s="30">
        <f>+E485</f>
        <v>1802.6</v>
      </c>
      <c r="F66" s="30">
        <f>+F485</f>
        <v>1953.7</v>
      </c>
      <c r="G66" s="30">
        <v>1985.5</v>
      </c>
      <c r="H66" s="30">
        <f>+H485</f>
        <v>2319.2</v>
      </c>
      <c r="I66" s="64">
        <v>3058.4</v>
      </c>
      <c r="J66" s="30">
        <f>J485</f>
        <v>3545.3999999999996</v>
      </c>
      <c r="K66" s="30">
        <v>3507</v>
      </c>
      <c r="L66" s="30">
        <v>3375</v>
      </c>
      <c r="M66" s="30">
        <v>3479</v>
      </c>
      <c r="N66" s="2"/>
      <c r="O66" s="2"/>
      <c r="P66" s="2"/>
    </row>
    <row r="67" spans="2:13" ht="12.75">
      <c r="B67" s="27" t="s">
        <v>24</v>
      </c>
      <c r="C67" s="30">
        <v>1093</v>
      </c>
      <c r="D67" s="30">
        <v>1057</v>
      </c>
      <c r="E67" s="30">
        <v>1294</v>
      </c>
      <c r="F67" s="30">
        <v>1370</v>
      </c>
      <c r="G67" s="30">
        <v>1487</v>
      </c>
      <c r="H67" s="30">
        <v>1358</v>
      </c>
      <c r="I67" s="30">
        <v>1346</v>
      </c>
      <c r="J67" s="30">
        <v>1415</v>
      </c>
      <c r="K67" s="30">
        <v>1504</v>
      </c>
      <c r="L67" s="30">
        <v>1230</v>
      </c>
      <c r="M67" s="30">
        <v>1302</v>
      </c>
    </row>
    <row r="68" spans="2:13" ht="12.75" customHeight="1">
      <c r="B68" s="27" t="s">
        <v>218</v>
      </c>
      <c r="C68" s="30">
        <v>17393</v>
      </c>
      <c r="D68" s="30">
        <v>17004</v>
      </c>
      <c r="E68" s="30">
        <v>17714</v>
      </c>
      <c r="F68" s="30">
        <v>17278</v>
      </c>
      <c r="G68" s="30">
        <v>14961</v>
      </c>
      <c r="H68" s="30">
        <f>H517</f>
        <v>15140</v>
      </c>
      <c r="I68" s="30">
        <v>14913</v>
      </c>
      <c r="J68" s="30">
        <v>13833</v>
      </c>
      <c r="K68" s="30">
        <v>12492</v>
      </c>
      <c r="L68" s="30">
        <v>11904</v>
      </c>
      <c r="M68" s="30">
        <v>10916</v>
      </c>
    </row>
    <row r="69" spans="2:13" ht="12.75">
      <c r="B69" s="27" t="s">
        <v>219</v>
      </c>
      <c r="C69" s="30">
        <f>C518</f>
        <v>2044</v>
      </c>
      <c r="D69" s="30">
        <f>D518</f>
        <v>2526</v>
      </c>
      <c r="E69" s="30">
        <f>E518</f>
        <v>2570</v>
      </c>
      <c r="F69" s="30">
        <f>F518</f>
        <v>2386</v>
      </c>
      <c r="G69" s="30">
        <f>G518</f>
        <v>2390</v>
      </c>
      <c r="H69" s="30">
        <f>H518</f>
        <v>2427</v>
      </c>
      <c r="I69" s="30">
        <v>1768</v>
      </c>
      <c r="J69" s="30">
        <v>2201</v>
      </c>
      <c r="K69" s="30">
        <v>2761</v>
      </c>
      <c r="L69" s="30">
        <v>2837</v>
      </c>
      <c r="M69" s="30">
        <v>3531</v>
      </c>
    </row>
    <row r="70" spans="2:13" ht="12.75">
      <c r="B70" s="27" t="s">
        <v>25</v>
      </c>
      <c r="C70" s="30">
        <v>15866</v>
      </c>
      <c r="D70" s="30">
        <v>15465</v>
      </c>
      <c r="E70" s="30">
        <v>14660</v>
      </c>
      <c r="F70" s="30">
        <v>13861</v>
      </c>
      <c r="G70" s="30">
        <v>15058</v>
      </c>
      <c r="H70" s="30">
        <v>17213</v>
      </c>
      <c r="I70" s="30">
        <v>34090</v>
      </c>
      <c r="J70" s="30">
        <v>32394</v>
      </c>
      <c r="K70" s="30">
        <v>31471</v>
      </c>
      <c r="L70" s="30">
        <v>29598</v>
      </c>
      <c r="M70" s="30">
        <v>28769</v>
      </c>
    </row>
    <row r="71" spans="2:5" ht="12.75">
      <c r="B71" s="85" t="s">
        <v>255</v>
      </c>
      <c r="C71" s="4"/>
      <c r="D71" s="4"/>
      <c r="E71" s="4"/>
    </row>
    <row r="72" spans="2:5" ht="12.75">
      <c r="B72" s="2" t="s">
        <v>190</v>
      </c>
      <c r="C72" s="4"/>
      <c r="D72" s="4"/>
      <c r="E72" s="4"/>
    </row>
    <row r="73" spans="2:5" ht="60" customHeight="1">
      <c r="B73" s="71" t="s">
        <v>291</v>
      </c>
      <c r="C73" s="4"/>
      <c r="D73" s="4"/>
      <c r="E73" s="4"/>
    </row>
    <row r="74" spans="2:5" ht="12.75">
      <c r="B74" s="2" t="s">
        <v>163</v>
      </c>
      <c r="C74" s="4"/>
      <c r="D74" s="4"/>
      <c r="E74" s="4"/>
    </row>
    <row r="75" spans="2:5" ht="12.75">
      <c r="B75" s="75" t="s">
        <v>231</v>
      </c>
      <c r="C75" s="4"/>
      <c r="D75" s="4"/>
      <c r="E75" s="4"/>
    </row>
    <row r="76" ht="12.75">
      <c r="K76" s="5"/>
    </row>
    <row r="77" spans="1:2" s="18" customFormat="1" ht="12.75">
      <c r="A77" s="61"/>
      <c r="B77" s="1" t="s">
        <v>26</v>
      </c>
    </row>
    <row r="78" spans="1:13" s="28" customFormat="1" ht="12.75">
      <c r="A78" s="12"/>
      <c r="C78" s="29">
        <v>2003</v>
      </c>
      <c r="D78" s="29">
        <v>2004</v>
      </c>
      <c r="E78" s="29">
        <v>2005</v>
      </c>
      <c r="F78" s="29">
        <v>2006</v>
      </c>
      <c r="G78" s="29">
        <v>2007</v>
      </c>
      <c r="H78" s="29">
        <v>2008</v>
      </c>
      <c r="I78" s="29">
        <v>2009</v>
      </c>
      <c r="J78" s="29">
        <v>2010</v>
      </c>
      <c r="K78" s="29">
        <v>2011</v>
      </c>
      <c r="L78" s="29">
        <v>2012</v>
      </c>
      <c r="M78" s="29">
        <v>2013</v>
      </c>
    </row>
    <row r="79" spans="2:13" ht="12.75">
      <c r="B79" s="86" t="s">
        <v>27</v>
      </c>
      <c r="C79" s="43">
        <v>28.831</v>
      </c>
      <c r="D79" s="43">
        <v>38.265</v>
      </c>
      <c r="E79" s="43">
        <v>54.521</v>
      </c>
      <c r="F79" s="43">
        <v>65.1</v>
      </c>
      <c r="G79" s="43">
        <v>72.4</v>
      </c>
      <c r="H79" s="43">
        <v>97.3</v>
      </c>
      <c r="I79" s="43">
        <v>61.7</v>
      </c>
      <c r="J79" s="43">
        <v>79.5</v>
      </c>
      <c r="K79" s="43">
        <v>111.3</v>
      </c>
      <c r="L79" s="43">
        <v>111.7</v>
      </c>
      <c r="M79" s="43">
        <v>108.7</v>
      </c>
    </row>
    <row r="80" spans="2:13" ht="12.75">
      <c r="B80" s="86" t="s">
        <v>307</v>
      </c>
      <c r="C80" s="43">
        <v>27.037</v>
      </c>
      <c r="D80" s="43">
        <v>34.498</v>
      </c>
      <c r="E80" s="43">
        <v>50.871</v>
      </c>
      <c r="F80" s="43">
        <v>61.4</v>
      </c>
      <c r="G80" s="43">
        <v>69.4</v>
      </c>
      <c r="H80" s="43">
        <v>94.8</v>
      </c>
      <c r="I80" s="43">
        <v>61.2</v>
      </c>
      <c r="J80" s="43">
        <v>78.3</v>
      </c>
      <c r="K80" s="43">
        <v>109.1</v>
      </c>
      <c r="L80" s="43">
        <v>110.5</v>
      </c>
      <c r="M80" s="43">
        <v>108</v>
      </c>
    </row>
    <row r="81" spans="2:13" ht="12.75">
      <c r="B81" s="86" t="s">
        <v>308</v>
      </c>
      <c r="C81" s="43">
        <v>295.9</v>
      </c>
      <c r="D81" s="43">
        <v>400.4</v>
      </c>
      <c r="E81" s="43">
        <v>534.1</v>
      </c>
      <c r="F81" s="27">
        <v>619.3</v>
      </c>
      <c r="G81" s="43">
        <v>696</v>
      </c>
      <c r="H81" s="43">
        <v>836.8</v>
      </c>
      <c r="I81" s="43">
        <v>579</v>
      </c>
      <c r="J81" s="43">
        <v>735.2</v>
      </c>
      <c r="K81" s="43">
        <v>984.5</v>
      </c>
      <c r="L81" s="43">
        <v>1037</v>
      </c>
      <c r="M81" s="39">
        <v>943</v>
      </c>
    </row>
    <row r="82" spans="2:13" ht="12.75">
      <c r="B82" s="86" t="s">
        <v>309</v>
      </c>
      <c r="C82" s="43">
        <v>272.7</v>
      </c>
      <c r="D82" s="43">
        <v>385.5</v>
      </c>
      <c r="E82" s="43">
        <v>542</v>
      </c>
      <c r="F82" s="27">
        <v>608.4</v>
      </c>
      <c r="G82" s="43">
        <v>670.6</v>
      </c>
      <c r="H82" s="43">
        <v>948.1</v>
      </c>
      <c r="I82" s="43">
        <v>534.8</v>
      </c>
      <c r="J82" s="43">
        <v>688.5</v>
      </c>
      <c r="K82" s="43">
        <v>958.7</v>
      </c>
      <c r="L82" s="43">
        <v>980</v>
      </c>
      <c r="M82" s="39">
        <v>942</v>
      </c>
    </row>
    <row r="83" spans="2:13" ht="12.75">
      <c r="B83" s="86" t="s">
        <v>310</v>
      </c>
      <c r="C83" s="43">
        <v>252.3</v>
      </c>
      <c r="D83" s="43">
        <v>351.9</v>
      </c>
      <c r="E83" s="43">
        <v>448.9</v>
      </c>
      <c r="F83" s="27">
        <v>536.9</v>
      </c>
      <c r="G83" s="43">
        <v>645.1</v>
      </c>
      <c r="H83" s="43">
        <v>759.4</v>
      </c>
      <c r="I83" s="43">
        <v>515.2</v>
      </c>
      <c r="J83" s="43">
        <v>690.2</v>
      </c>
      <c r="K83" s="43">
        <v>905.3</v>
      </c>
      <c r="L83" s="43">
        <v>910</v>
      </c>
      <c r="M83" s="39">
        <v>903</v>
      </c>
    </row>
    <row r="84" spans="2:13" ht="12.75">
      <c r="B84" s="86" t="s">
        <v>311</v>
      </c>
      <c r="C84" s="43">
        <v>78.1</v>
      </c>
      <c r="D84" s="43">
        <v>111.3</v>
      </c>
      <c r="E84" s="43">
        <v>121.7</v>
      </c>
      <c r="F84" s="27">
        <v>126.9</v>
      </c>
      <c r="G84" s="43">
        <v>148.8</v>
      </c>
      <c r="H84" s="43">
        <v>101.1</v>
      </c>
      <c r="I84" s="43">
        <v>112.5</v>
      </c>
      <c r="J84" s="43">
        <v>133.9</v>
      </c>
      <c r="K84" s="43">
        <v>142.9</v>
      </c>
      <c r="L84" s="43">
        <v>192</v>
      </c>
      <c r="M84" s="39">
        <v>116</v>
      </c>
    </row>
    <row r="85" spans="2:13" ht="12.75">
      <c r="B85" s="86" t="s">
        <v>312</v>
      </c>
      <c r="C85" s="43">
        <v>54.5</v>
      </c>
      <c r="D85" s="43">
        <v>96.4</v>
      </c>
      <c r="E85" s="43">
        <v>129.6</v>
      </c>
      <c r="F85" s="27">
        <v>115.6</v>
      </c>
      <c r="G85" s="43">
        <v>123.3</v>
      </c>
      <c r="H85" s="43">
        <v>212.4</v>
      </c>
      <c r="I85" s="43">
        <v>68.3</v>
      </c>
      <c r="J85" s="43">
        <v>87.1</v>
      </c>
      <c r="K85" s="43">
        <v>117.1</v>
      </c>
      <c r="L85" s="43">
        <v>135</v>
      </c>
      <c r="M85" s="39">
        <v>115</v>
      </c>
    </row>
    <row r="86" spans="2:13" ht="12.75">
      <c r="B86" s="90" t="s">
        <v>313</v>
      </c>
      <c r="C86" s="43">
        <v>34.1</v>
      </c>
      <c r="D86" s="43">
        <v>62.8</v>
      </c>
      <c r="E86" s="43">
        <v>36.4</v>
      </c>
      <c r="F86" s="27">
        <v>44.1</v>
      </c>
      <c r="G86" s="43">
        <v>97.5</v>
      </c>
      <c r="H86" s="43">
        <v>23.6</v>
      </c>
      <c r="I86" s="43">
        <v>48.6</v>
      </c>
      <c r="J86" s="43">
        <v>88.8</v>
      </c>
      <c r="K86" s="43">
        <v>63.6</v>
      </c>
      <c r="L86" s="43">
        <v>65</v>
      </c>
      <c r="M86" s="39">
        <v>77</v>
      </c>
    </row>
    <row r="87" spans="1:15" s="8" customFormat="1" ht="12.75">
      <c r="A87" s="81"/>
      <c r="B87" s="86" t="s">
        <v>314</v>
      </c>
      <c r="C87" s="60">
        <v>2.88</v>
      </c>
      <c r="D87" s="60">
        <v>4.74</v>
      </c>
      <c r="E87" s="60">
        <v>6.29</v>
      </c>
      <c r="F87" s="32">
        <v>4.8</v>
      </c>
      <c r="G87" s="32">
        <v>4.9</v>
      </c>
      <c r="H87" s="32">
        <v>8.2</v>
      </c>
      <c r="I87" s="32">
        <v>3.4</v>
      </c>
      <c r="J87" s="32">
        <v>3.98</v>
      </c>
      <c r="K87" s="39">
        <v>3.29</v>
      </c>
      <c r="L87" s="87"/>
      <c r="M87" s="87"/>
      <c r="N87" s="2"/>
      <c r="O87" s="2"/>
    </row>
    <row r="88" spans="2:13" ht="12.75">
      <c r="B88" s="86" t="s">
        <v>125</v>
      </c>
      <c r="C88" s="51">
        <v>526.75</v>
      </c>
      <c r="D88" s="51">
        <v>630.5</v>
      </c>
      <c r="E88" s="51">
        <v>738.75</v>
      </c>
      <c r="F88" s="27">
        <v>862.5</v>
      </c>
      <c r="G88" s="43">
        <v>903.75</v>
      </c>
      <c r="H88" s="43">
        <v>1102.25</v>
      </c>
      <c r="I88" s="43">
        <v>736.5</v>
      </c>
      <c r="J88" s="43">
        <v>951.8</v>
      </c>
      <c r="K88" s="39">
        <v>1140</v>
      </c>
      <c r="L88" s="39">
        <v>1239</v>
      </c>
      <c r="M88" s="39">
        <v>1215</v>
      </c>
    </row>
    <row r="89" spans="1:15" s="80" customFormat="1" ht="12.75">
      <c r="A89" s="26"/>
      <c r="B89" s="86" t="s">
        <v>28</v>
      </c>
      <c r="C89" s="39">
        <v>361</v>
      </c>
      <c r="D89" s="39">
        <v>407.9</v>
      </c>
      <c r="E89" s="39">
        <v>417.58858508412953</v>
      </c>
      <c r="F89" s="39">
        <v>468.7</v>
      </c>
      <c r="G89" s="39">
        <v>501.51752361788925</v>
      </c>
      <c r="H89" s="39">
        <v>406.4553663182485</v>
      </c>
      <c r="I89" s="39">
        <v>304.4</v>
      </c>
      <c r="J89" s="39">
        <v>323</v>
      </c>
      <c r="K89" s="39">
        <v>279</v>
      </c>
      <c r="L89" s="39">
        <v>262</v>
      </c>
      <c r="M89" s="39">
        <v>274</v>
      </c>
      <c r="N89" s="2"/>
      <c r="O89" s="2"/>
    </row>
    <row r="90" spans="2:13" ht="12.75">
      <c r="B90" s="86" t="s">
        <v>29</v>
      </c>
      <c r="C90" s="43">
        <v>224.438</v>
      </c>
      <c r="D90" s="43">
        <v>202.63</v>
      </c>
      <c r="E90" s="43">
        <v>199.664</v>
      </c>
      <c r="F90" s="43">
        <v>210.5</v>
      </c>
      <c r="G90" s="43">
        <v>183.8</v>
      </c>
      <c r="H90" s="27">
        <v>171.8</v>
      </c>
      <c r="I90" s="27">
        <v>202.3</v>
      </c>
      <c r="J90" s="27">
        <v>208.1</v>
      </c>
      <c r="K90" s="27">
        <v>200.9</v>
      </c>
      <c r="L90" s="27">
        <v>225.4</v>
      </c>
      <c r="M90" s="27">
        <v>218.7</v>
      </c>
    </row>
    <row r="91" spans="1:15" s="22" customFormat="1" ht="12.75">
      <c r="A91" s="63"/>
      <c r="B91" s="86" t="s">
        <v>126</v>
      </c>
      <c r="C91" s="43">
        <v>36.7</v>
      </c>
      <c r="D91" s="43">
        <v>32.2</v>
      </c>
      <c r="E91" s="43">
        <v>31.1</v>
      </c>
      <c r="F91" s="27">
        <v>29.7</v>
      </c>
      <c r="G91" s="27">
        <v>24.7</v>
      </c>
      <c r="H91" s="27">
        <v>21.4</v>
      </c>
      <c r="I91" s="87"/>
      <c r="J91" s="87"/>
      <c r="K91" s="87"/>
      <c r="L91" s="87"/>
      <c r="M91" s="87"/>
      <c r="N91" s="2"/>
      <c r="O91" s="2"/>
    </row>
    <row r="92" ht="12.75">
      <c r="B92" s="85" t="s">
        <v>315</v>
      </c>
    </row>
    <row r="93" ht="12.75">
      <c r="B93" s="85" t="s">
        <v>316</v>
      </c>
    </row>
    <row r="94" ht="14.25">
      <c r="B94" s="91" t="s">
        <v>317</v>
      </c>
    </row>
    <row r="96" spans="1:2" s="18" customFormat="1" ht="12.75">
      <c r="A96" s="61"/>
      <c r="B96" s="1" t="s">
        <v>141</v>
      </c>
    </row>
    <row r="97" spans="1:13" s="28" customFormat="1" ht="12.75">
      <c r="A97" s="12"/>
      <c r="C97" s="29">
        <v>2003</v>
      </c>
      <c r="D97" s="29">
        <v>2004</v>
      </c>
      <c r="E97" s="29">
        <v>2005</v>
      </c>
      <c r="F97" s="29" t="s">
        <v>277</v>
      </c>
      <c r="G97" s="29" t="s">
        <v>181</v>
      </c>
      <c r="H97" s="29" t="s">
        <v>264</v>
      </c>
      <c r="I97" s="92" t="s">
        <v>279</v>
      </c>
      <c r="J97" s="92" t="s">
        <v>318</v>
      </c>
      <c r="K97" s="92" t="s">
        <v>358</v>
      </c>
      <c r="L97" s="92" t="s">
        <v>359</v>
      </c>
      <c r="M97" s="29">
        <v>2013</v>
      </c>
    </row>
    <row r="98" spans="2:13" ht="12.75">
      <c r="B98" s="27" t="s">
        <v>30</v>
      </c>
      <c r="C98" s="30">
        <v>855951</v>
      </c>
      <c r="D98" s="30">
        <v>925069</v>
      </c>
      <c r="E98" s="30">
        <v>1112753</v>
      </c>
      <c r="F98" s="30">
        <v>1031422</v>
      </c>
      <c r="G98" s="30">
        <v>1180254</v>
      </c>
      <c r="H98" s="30">
        <v>1417199</v>
      </c>
      <c r="I98" s="30">
        <v>2555220</v>
      </c>
      <c r="J98" s="30">
        <v>2685785</v>
      </c>
      <c r="K98" s="30">
        <v>2824917</v>
      </c>
      <c r="L98" s="30">
        <v>2608375</v>
      </c>
      <c r="M98" s="30">
        <v>2252927</v>
      </c>
    </row>
    <row r="99" spans="2:13" ht="12.75">
      <c r="B99" s="27" t="s">
        <v>31</v>
      </c>
      <c r="C99" s="30">
        <v>1091774</v>
      </c>
      <c r="D99" s="30">
        <v>1101385</v>
      </c>
      <c r="E99" s="30">
        <v>1344176</v>
      </c>
      <c r="F99" s="30">
        <v>1301035</v>
      </c>
      <c r="G99" s="30">
        <v>1544236</v>
      </c>
      <c r="H99" s="30">
        <v>2027899</v>
      </c>
      <c r="I99" s="30">
        <v>3073859</v>
      </c>
      <c r="J99" s="30">
        <v>3153234</v>
      </c>
      <c r="K99" s="30">
        <v>3367070</v>
      </c>
      <c r="L99" s="30">
        <v>3170278</v>
      </c>
      <c r="M99" s="30">
        <v>2802642</v>
      </c>
    </row>
    <row r="100" spans="2:13" ht="12.75">
      <c r="B100" s="27" t="s">
        <v>32</v>
      </c>
      <c r="C100" s="30">
        <v>62841</v>
      </c>
      <c r="D100" s="30">
        <v>88126</v>
      </c>
      <c r="E100" s="30">
        <v>64170</v>
      </c>
      <c r="F100" s="30">
        <v>399104</v>
      </c>
      <c r="G100" s="30">
        <v>129721</v>
      </c>
      <c r="H100" s="30">
        <v>222074</v>
      </c>
      <c r="I100" s="30">
        <v>177105</v>
      </c>
      <c r="J100" s="30">
        <v>313166</v>
      </c>
      <c r="K100" s="30">
        <v>311133</v>
      </c>
      <c r="L100" s="30">
        <v>317654</v>
      </c>
      <c r="M100" s="30">
        <v>564170</v>
      </c>
    </row>
    <row r="101" spans="2:13" ht="12.75">
      <c r="B101" s="27" t="s">
        <v>33</v>
      </c>
      <c r="C101" s="30">
        <v>440961</v>
      </c>
      <c r="D101" s="30">
        <v>533495</v>
      </c>
      <c r="E101" s="30">
        <v>684659</v>
      </c>
      <c r="F101" s="30">
        <v>864297</v>
      </c>
      <c r="G101" s="30">
        <v>888521</v>
      </c>
      <c r="H101" s="30">
        <v>888514</v>
      </c>
      <c r="I101" s="30">
        <v>1093748</v>
      </c>
      <c r="J101" s="30">
        <v>1332495</v>
      </c>
      <c r="K101" s="30">
        <v>1626714</v>
      </c>
      <c r="L101" s="30">
        <v>1595929</v>
      </c>
      <c r="M101" s="30">
        <v>1838246</v>
      </c>
    </row>
    <row r="102" spans="2:13" ht="12.75">
      <c r="B102" s="27" t="s">
        <v>34</v>
      </c>
      <c r="C102" s="30">
        <v>1532735</v>
      </c>
      <c r="D102" s="30">
        <v>1634880</v>
      </c>
      <c r="E102" s="30">
        <v>2028835</v>
      </c>
      <c r="F102" s="30">
        <v>2165332</v>
      </c>
      <c r="G102" s="30">
        <v>2432757</v>
      </c>
      <c r="H102" s="30">
        <v>2916413</v>
      </c>
      <c r="I102" s="30">
        <v>4167607</v>
      </c>
      <c r="J102" s="30">
        <v>4485729</v>
      </c>
      <c r="K102" s="30">
        <v>4993784</v>
      </c>
      <c r="L102" s="30">
        <v>4766207</v>
      </c>
      <c r="M102" s="30">
        <v>4640888</v>
      </c>
    </row>
    <row r="103" spans="2:13" ht="12.75">
      <c r="B103" s="27" t="s">
        <v>35</v>
      </c>
      <c r="C103" s="30">
        <v>523869</v>
      </c>
      <c r="D103" s="30">
        <v>734170</v>
      </c>
      <c r="E103" s="30">
        <v>983279</v>
      </c>
      <c r="F103" s="30">
        <v>1079666</v>
      </c>
      <c r="G103" s="30">
        <v>792164</v>
      </c>
      <c r="H103" s="30">
        <v>1112981</v>
      </c>
      <c r="I103" s="30">
        <v>1294005</v>
      </c>
      <c r="J103" s="30">
        <v>1435070</v>
      </c>
      <c r="K103" s="30">
        <v>1652438</v>
      </c>
      <c r="L103" s="30">
        <v>1699116</v>
      </c>
      <c r="M103" s="30">
        <v>1687739</v>
      </c>
    </row>
    <row r="104" spans="2:13" ht="12.75">
      <c r="B104" s="27" t="s">
        <v>263</v>
      </c>
      <c r="C104" s="30">
        <v>155752</v>
      </c>
      <c r="D104" s="30">
        <v>67955</v>
      </c>
      <c r="E104" s="30">
        <v>70359</v>
      </c>
      <c r="F104" s="30">
        <v>191537</v>
      </c>
      <c r="G104" s="30">
        <v>127417</v>
      </c>
      <c r="H104" s="30">
        <v>118419</v>
      </c>
      <c r="I104" s="30">
        <v>535647</v>
      </c>
      <c r="J104" s="30">
        <v>539407</v>
      </c>
      <c r="K104" s="30">
        <v>591203</v>
      </c>
      <c r="L104" s="30">
        <v>547205</v>
      </c>
      <c r="M104" s="30">
        <v>473517</v>
      </c>
    </row>
    <row r="105" spans="2:13" ht="12.75">
      <c r="B105" s="27" t="s">
        <v>36</v>
      </c>
      <c r="C105" s="30">
        <v>679621</v>
      </c>
      <c r="D105" s="30">
        <v>802125</v>
      </c>
      <c r="E105" s="30">
        <v>1053638</v>
      </c>
      <c r="F105" s="30">
        <v>1271203</v>
      </c>
      <c r="G105" s="30">
        <v>919581</v>
      </c>
      <c r="H105" s="30">
        <v>1231400</v>
      </c>
      <c r="I105" s="30">
        <v>1829652</v>
      </c>
      <c r="J105" s="30">
        <v>1974477</v>
      </c>
      <c r="K105" s="30">
        <v>2243641</v>
      </c>
      <c r="L105" s="30">
        <v>2246321</v>
      </c>
      <c r="M105" s="30">
        <v>2164256</v>
      </c>
    </row>
    <row r="106" spans="2:13" ht="12.75">
      <c r="B106" s="27" t="s">
        <v>107</v>
      </c>
      <c r="C106" s="30">
        <v>289070</v>
      </c>
      <c r="D106" s="30">
        <v>199893</v>
      </c>
      <c r="E106" s="30">
        <v>296844</v>
      </c>
      <c r="F106" s="30">
        <v>208279</v>
      </c>
      <c r="G106" s="30">
        <v>526537</v>
      </c>
      <c r="H106" s="30">
        <v>728735</v>
      </c>
      <c r="I106" s="30">
        <v>829111</v>
      </c>
      <c r="J106" s="30">
        <v>947910</v>
      </c>
      <c r="K106" s="30">
        <v>862149</v>
      </c>
      <c r="L106" s="30">
        <v>674046</v>
      </c>
      <c r="M106" s="30">
        <v>673248</v>
      </c>
    </row>
    <row r="107" spans="2:13" ht="12.75">
      <c r="B107" s="27" t="s">
        <v>37</v>
      </c>
      <c r="C107" s="30">
        <v>430995</v>
      </c>
      <c r="D107" s="30">
        <v>319716</v>
      </c>
      <c r="E107" s="30">
        <v>427979</v>
      </c>
      <c r="F107" s="30">
        <v>410987</v>
      </c>
      <c r="G107" s="30">
        <v>861702</v>
      </c>
      <c r="H107" s="30">
        <v>943516</v>
      </c>
      <c r="I107" s="30">
        <v>1272925</v>
      </c>
      <c r="J107" s="30">
        <v>1392867</v>
      </c>
      <c r="K107" s="30">
        <v>1344992</v>
      </c>
      <c r="L107" s="30">
        <v>146314</v>
      </c>
      <c r="M107" s="30">
        <v>1078925</v>
      </c>
    </row>
    <row r="108" spans="2:13" ht="12.75">
      <c r="B108" s="27" t="s">
        <v>38</v>
      </c>
      <c r="C108" s="30">
        <v>70756</v>
      </c>
      <c r="D108" s="30">
        <v>54384</v>
      </c>
      <c r="E108" s="30">
        <v>2485</v>
      </c>
      <c r="F108" s="30">
        <v>2175</v>
      </c>
      <c r="G108" s="30">
        <v>57976</v>
      </c>
      <c r="H108" s="30">
        <v>80918</v>
      </c>
      <c r="I108" s="30">
        <v>178457</v>
      </c>
      <c r="J108" s="30">
        <v>160863</v>
      </c>
      <c r="K108" s="30">
        <v>136288</v>
      </c>
      <c r="L108" s="30">
        <v>145838</v>
      </c>
      <c r="M108" s="30">
        <v>211223</v>
      </c>
    </row>
    <row r="109" spans="2:13" ht="12.75">
      <c r="B109" s="27" t="s">
        <v>39</v>
      </c>
      <c r="C109" s="30">
        <v>64771</v>
      </c>
      <c r="D109" s="30">
        <v>92987</v>
      </c>
      <c r="E109" s="30">
        <v>87794</v>
      </c>
      <c r="F109" s="30">
        <v>1478</v>
      </c>
      <c r="G109" s="30">
        <v>51736</v>
      </c>
      <c r="H109" s="30">
        <v>101797</v>
      </c>
      <c r="I109" s="30">
        <v>103577</v>
      </c>
      <c r="J109" s="30">
        <v>102050</v>
      </c>
      <c r="K109" s="30">
        <v>183905</v>
      </c>
      <c r="L109" s="30">
        <v>270130</v>
      </c>
      <c r="M109" s="30">
        <v>98174</v>
      </c>
    </row>
    <row r="110" spans="2:13" ht="12.75">
      <c r="B110" s="27" t="s">
        <v>40</v>
      </c>
      <c r="C110" s="30">
        <v>422119</v>
      </c>
      <c r="D110" s="30">
        <v>513039</v>
      </c>
      <c r="E110" s="30">
        <v>547218</v>
      </c>
      <c r="F110" s="30">
        <v>483142</v>
      </c>
      <c r="G110" s="30">
        <v>651474</v>
      </c>
      <c r="H110" s="30">
        <v>741497</v>
      </c>
      <c r="I110" s="30">
        <v>1065030</v>
      </c>
      <c r="J110" s="30">
        <v>1118385</v>
      </c>
      <c r="K110" s="30">
        <v>1405151</v>
      </c>
      <c r="L110" s="30">
        <v>1373572</v>
      </c>
      <c r="M110" s="30">
        <v>1400707</v>
      </c>
    </row>
    <row r="111" spans="2:13" ht="12.75">
      <c r="B111" s="27" t="s">
        <v>41</v>
      </c>
      <c r="C111" s="30">
        <v>1532735</v>
      </c>
      <c r="D111" s="30">
        <v>1634880</v>
      </c>
      <c r="E111" s="30">
        <v>2028835</v>
      </c>
      <c r="F111" s="30">
        <v>2165332</v>
      </c>
      <c r="G111" s="30">
        <v>2432757</v>
      </c>
      <c r="H111" s="30">
        <v>2916413</v>
      </c>
      <c r="I111" s="30">
        <v>4167607</v>
      </c>
      <c r="J111" s="30">
        <v>4485729</v>
      </c>
      <c r="K111" s="30">
        <v>4993784</v>
      </c>
      <c r="L111" s="30">
        <v>4766207</v>
      </c>
      <c r="M111" s="30">
        <v>4640888</v>
      </c>
    </row>
    <row r="112" spans="1:13" s="28" customFormat="1" ht="12.75">
      <c r="A112" s="12"/>
      <c r="C112" s="29">
        <v>2003</v>
      </c>
      <c r="D112" s="29">
        <v>2004</v>
      </c>
      <c r="E112" s="29">
        <v>2005</v>
      </c>
      <c r="F112" s="29" t="s">
        <v>277</v>
      </c>
      <c r="G112" s="29" t="s">
        <v>181</v>
      </c>
      <c r="H112" s="29" t="s">
        <v>264</v>
      </c>
      <c r="I112" s="92" t="s">
        <v>279</v>
      </c>
      <c r="J112" s="92" t="s">
        <v>318</v>
      </c>
      <c r="K112" s="92" t="s">
        <v>358</v>
      </c>
      <c r="L112" s="92" t="s">
        <v>359</v>
      </c>
      <c r="M112" s="29">
        <v>2013</v>
      </c>
    </row>
    <row r="113" spans="2:13" ht="12.75">
      <c r="B113" s="27" t="s">
        <v>45</v>
      </c>
      <c r="C113" s="30">
        <v>361756</v>
      </c>
      <c r="D113" s="30">
        <v>259138</v>
      </c>
      <c r="E113" s="30">
        <v>322953</v>
      </c>
      <c r="F113" s="54">
        <v>-187172</v>
      </c>
      <c r="G113" s="54">
        <v>506528</v>
      </c>
      <c r="H113" s="30">
        <v>689376</v>
      </c>
      <c r="I113" s="30">
        <v>934040</v>
      </c>
      <c r="J113" s="30">
        <v>897657</v>
      </c>
      <c r="K113" s="30">
        <v>871209</v>
      </c>
      <c r="L113" s="30">
        <v>743158</v>
      </c>
      <c r="M113" s="30">
        <v>411871</v>
      </c>
    </row>
    <row r="114" spans="2:13" ht="12.75">
      <c r="B114" s="27" t="s">
        <v>142</v>
      </c>
      <c r="C114" s="42">
        <v>34.73823600866929</v>
      </c>
      <c r="D114" s="42">
        <v>24.417886989370214</v>
      </c>
      <c r="E114" s="42">
        <v>23.460345156985625</v>
      </c>
      <c r="F114" s="57">
        <v>-17.2662958900622</v>
      </c>
      <c r="G114" s="57">
        <v>35.5809310800692</v>
      </c>
      <c r="H114" s="43">
        <v>35.9</v>
      </c>
      <c r="I114" s="43">
        <v>33.7968196166577</v>
      </c>
      <c r="J114" s="43">
        <v>31.2811359653429</v>
      </c>
      <c r="K114" s="43">
        <v>28</v>
      </c>
      <c r="L114" s="43">
        <v>24.9</v>
      </c>
      <c r="M114" s="43">
        <v>16</v>
      </c>
    </row>
    <row r="115" spans="3:12" ht="12.75">
      <c r="C115" s="3"/>
      <c r="D115" s="3"/>
      <c r="E115" s="3"/>
      <c r="F115" s="25"/>
      <c r="G115" s="25"/>
      <c r="H115" s="70"/>
      <c r="I115" s="70"/>
      <c r="J115" s="70"/>
      <c r="K115" s="70"/>
      <c r="L115" s="70"/>
    </row>
    <row r="116" spans="1:2" s="18" customFormat="1" ht="12.75">
      <c r="A116" s="61"/>
      <c r="B116" s="1" t="s">
        <v>143</v>
      </c>
    </row>
    <row r="117" spans="1:13" s="28" customFormat="1" ht="12.75">
      <c r="A117" s="12"/>
      <c r="C117" s="29">
        <v>2003</v>
      </c>
      <c r="D117" s="29">
        <v>2004</v>
      </c>
      <c r="E117" s="29">
        <v>2005</v>
      </c>
      <c r="F117" s="29" t="s">
        <v>277</v>
      </c>
      <c r="G117" s="29" t="s">
        <v>181</v>
      </c>
      <c r="H117" s="29" t="s">
        <v>264</v>
      </c>
      <c r="I117" s="92" t="s">
        <v>279</v>
      </c>
      <c r="J117" s="92" t="s">
        <v>318</v>
      </c>
      <c r="K117" s="92" t="s">
        <v>358</v>
      </c>
      <c r="L117" s="92" t="s">
        <v>359</v>
      </c>
      <c r="M117" s="29">
        <v>2013</v>
      </c>
    </row>
    <row r="118" spans="2:13" ht="12.75">
      <c r="B118" s="27" t="s">
        <v>13</v>
      </c>
      <c r="C118" s="54">
        <v>1504038</v>
      </c>
      <c r="D118" s="54">
        <v>1955830</v>
      </c>
      <c r="E118" s="54">
        <v>2455164</v>
      </c>
      <c r="F118" s="54">
        <v>2891061</v>
      </c>
      <c r="G118" s="54">
        <v>2593951</v>
      </c>
      <c r="H118" s="54">
        <v>3535001</v>
      </c>
      <c r="I118" s="54">
        <v>3254700</v>
      </c>
      <c r="J118" s="54">
        <v>4299654</v>
      </c>
      <c r="K118" s="54">
        <v>5343234</v>
      </c>
      <c r="L118" s="54">
        <v>5521324</v>
      </c>
      <c r="M118" s="54">
        <v>5400417</v>
      </c>
    </row>
    <row r="119" spans="2:13" ht="12.75">
      <c r="B119" s="27" t="s">
        <v>42</v>
      </c>
      <c r="C119" s="54">
        <v>95450</v>
      </c>
      <c r="D119" s="54">
        <v>108559</v>
      </c>
      <c r="E119" s="54">
        <v>123500</v>
      </c>
      <c r="F119" s="54">
        <v>132826</v>
      </c>
      <c r="G119" s="54">
        <v>140538</v>
      </c>
      <c r="H119" s="54">
        <v>151908</v>
      </c>
      <c r="I119" s="54">
        <v>207140</v>
      </c>
      <c r="J119" s="54">
        <v>280560</v>
      </c>
      <c r="K119" s="54">
        <v>349840</v>
      </c>
      <c r="L119" s="54">
        <v>319375</v>
      </c>
      <c r="M119" s="54">
        <v>539686</v>
      </c>
    </row>
    <row r="120" spans="2:13" ht="12.75">
      <c r="B120" s="27" t="s">
        <v>15</v>
      </c>
      <c r="C120" s="54">
        <v>83071</v>
      </c>
      <c r="D120" s="54">
        <v>248771</v>
      </c>
      <c r="E120" s="54">
        <v>304436</v>
      </c>
      <c r="F120" s="54">
        <v>409572</v>
      </c>
      <c r="G120" s="54">
        <v>355505</v>
      </c>
      <c r="H120" s="54">
        <v>199224</v>
      </c>
      <c r="I120" s="54">
        <v>232379</v>
      </c>
      <c r="J120" s="54">
        <v>245478</v>
      </c>
      <c r="K120" s="54">
        <v>253182</v>
      </c>
      <c r="L120" s="54">
        <v>205295</v>
      </c>
      <c r="M120" s="54">
        <v>-18628</v>
      </c>
    </row>
    <row r="121" spans="2:13" ht="12.75">
      <c r="B121" s="27" t="s">
        <v>43</v>
      </c>
      <c r="C121" s="54">
        <v>16075</v>
      </c>
      <c r="D121" s="54">
        <v>-5155</v>
      </c>
      <c r="E121" s="54">
        <v>32158</v>
      </c>
      <c r="F121" s="54">
        <v>37618</v>
      </c>
      <c r="G121" s="54">
        <v>16567</v>
      </c>
      <c r="H121" s="54">
        <v>16076</v>
      </c>
      <c r="I121" s="54">
        <v>76731</v>
      </c>
      <c r="J121" s="54">
        <v>85477</v>
      </c>
      <c r="K121" s="54">
        <v>54852</v>
      </c>
      <c r="L121" s="54">
        <v>33157</v>
      </c>
      <c r="M121" s="54">
        <v>58344</v>
      </c>
    </row>
    <row r="122" spans="2:13" ht="12.75">
      <c r="B122" s="27" t="s">
        <v>44</v>
      </c>
      <c r="C122" s="54">
        <v>72401</v>
      </c>
      <c r="D122" s="54">
        <v>261911</v>
      </c>
      <c r="E122" s="54">
        <v>277157</v>
      </c>
      <c r="F122" s="54">
        <v>377149</v>
      </c>
      <c r="G122" s="54">
        <v>344256</v>
      </c>
      <c r="H122" s="54">
        <v>157958</v>
      </c>
      <c r="I122" s="54">
        <v>170372</v>
      </c>
      <c r="J122" s="54">
        <v>172014</v>
      </c>
      <c r="K122" s="54">
        <v>218396</v>
      </c>
      <c r="L122" s="54">
        <v>205746</v>
      </c>
      <c r="M122" s="54">
        <v>-56910</v>
      </c>
    </row>
    <row r="123" spans="2:13" ht="12.75">
      <c r="B123" s="27" t="s">
        <v>108</v>
      </c>
      <c r="C123" s="54">
        <v>-32476</v>
      </c>
      <c r="D123" s="54">
        <v>47817</v>
      </c>
      <c r="E123" s="54">
        <v>29158</v>
      </c>
      <c r="F123" s="54">
        <v>39623</v>
      </c>
      <c r="G123" s="54">
        <v>81853</v>
      </c>
      <c r="H123" s="54">
        <v>16734</v>
      </c>
      <c r="I123" s="54">
        <v>80131</v>
      </c>
      <c r="J123" s="54">
        <v>63297</v>
      </c>
      <c r="K123" s="54">
        <v>33126</v>
      </c>
      <c r="L123" s="54">
        <v>49721</v>
      </c>
      <c r="M123" s="54">
        <v>-37500</v>
      </c>
    </row>
    <row r="124" spans="2:13" ht="12.75">
      <c r="B124" s="36" t="s">
        <v>273</v>
      </c>
      <c r="C124" s="54">
        <f aca="true" t="shared" si="2" ref="C124:H124">SUM(C127:C128)</f>
        <v>104877</v>
      </c>
      <c r="D124" s="54">
        <f t="shared" si="2"/>
        <v>214094</v>
      </c>
      <c r="E124" s="54">
        <f t="shared" si="2"/>
        <v>247999</v>
      </c>
      <c r="F124" s="54">
        <f t="shared" si="2"/>
        <v>337526</v>
      </c>
      <c r="G124" s="54">
        <f t="shared" si="2"/>
        <v>262403</v>
      </c>
      <c r="H124" s="54">
        <f t="shared" si="2"/>
        <v>141224</v>
      </c>
      <c r="I124" s="54">
        <v>90241</v>
      </c>
      <c r="J124" s="54">
        <v>108717</v>
      </c>
      <c r="K124" s="54">
        <v>185270</v>
      </c>
      <c r="L124" s="54">
        <v>156025</v>
      </c>
      <c r="M124" s="54">
        <v>-19410</v>
      </c>
    </row>
    <row r="125" spans="2:14" ht="12.75">
      <c r="B125" s="27" t="s">
        <v>275</v>
      </c>
      <c r="C125" s="69" t="s">
        <v>109</v>
      </c>
      <c r="D125" s="69" t="s">
        <v>109</v>
      </c>
      <c r="E125" s="69" t="s">
        <v>109</v>
      </c>
      <c r="F125" s="69" t="s">
        <v>109</v>
      </c>
      <c r="G125" s="69" t="s">
        <v>109</v>
      </c>
      <c r="H125" s="69" t="s">
        <v>109</v>
      </c>
      <c r="I125" s="69" t="s">
        <v>109</v>
      </c>
      <c r="J125" s="69" t="s">
        <v>109</v>
      </c>
      <c r="K125" s="69" t="s">
        <v>109</v>
      </c>
      <c r="L125" s="69" t="s">
        <v>109</v>
      </c>
      <c r="M125" s="69" t="s">
        <v>109</v>
      </c>
      <c r="N125" s="95"/>
    </row>
    <row r="126" spans="2:13" ht="12.75">
      <c r="B126" s="36" t="s">
        <v>261</v>
      </c>
      <c r="C126" s="54"/>
      <c r="D126" s="54"/>
      <c r="E126" s="54"/>
      <c r="F126" s="54"/>
      <c r="G126" s="54"/>
      <c r="H126" s="27"/>
      <c r="I126" s="86"/>
      <c r="J126" s="86"/>
      <c r="K126" s="86"/>
      <c r="L126" s="86"/>
      <c r="M126" s="86"/>
    </row>
    <row r="127" spans="2:13" ht="12.75">
      <c r="B127" s="27" t="s">
        <v>46</v>
      </c>
      <c r="C127" s="54">
        <v>99981</v>
      </c>
      <c r="D127" s="54">
        <v>208570</v>
      </c>
      <c r="E127" s="54">
        <v>244919</v>
      </c>
      <c r="F127" s="54">
        <v>329483</v>
      </c>
      <c r="G127" s="54">
        <v>257796</v>
      </c>
      <c r="H127" s="54">
        <v>141418</v>
      </c>
      <c r="I127" s="54">
        <v>95058</v>
      </c>
      <c r="J127" s="54">
        <v>103958</v>
      </c>
      <c r="K127" s="54">
        <v>153925</v>
      </c>
      <c r="L127" s="54">
        <v>151484</v>
      </c>
      <c r="M127" s="54">
        <v>51442</v>
      </c>
    </row>
    <row r="128" spans="2:13" ht="12.75">
      <c r="B128" s="27" t="s">
        <v>47</v>
      </c>
      <c r="C128" s="54">
        <v>4896</v>
      </c>
      <c r="D128" s="54">
        <v>5524</v>
      </c>
      <c r="E128" s="54">
        <v>3080</v>
      </c>
      <c r="F128" s="54">
        <v>8043</v>
      </c>
      <c r="G128" s="54">
        <v>4607</v>
      </c>
      <c r="H128" s="54">
        <v>-194</v>
      </c>
      <c r="I128" s="54">
        <v>-4817</v>
      </c>
      <c r="J128" s="54">
        <v>4759</v>
      </c>
      <c r="K128" s="54">
        <v>31345</v>
      </c>
      <c r="L128" s="54">
        <v>4541</v>
      </c>
      <c r="M128" s="54">
        <v>-40852</v>
      </c>
    </row>
    <row r="129" spans="3:13" ht="12.75">
      <c r="C129" s="24"/>
      <c r="D129" s="24"/>
      <c r="E129" s="24"/>
      <c r="F129" s="24"/>
      <c r="G129" s="24"/>
      <c r="H129" s="24"/>
      <c r="I129" s="24"/>
      <c r="J129" s="24"/>
      <c r="K129" s="24"/>
      <c r="L129" s="24"/>
      <c r="M129" s="24"/>
    </row>
    <row r="130" spans="1:2" s="18" customFormat="1" ht="12.75">
      <c r="A130" s="61"/>
      <c r="B130" s="1" t="s">
        <v>144</v>
      </c>
    </row>
    <row r="131" spans="1:13" s="28" customFormat="1" ht="12.75">
      <c r="A131" s="12"/>
      <c r="C131" s="29">
        <v>2003</v>
      </c>
      <c r="D131" s="29">
        <v>2004</v>
      </c>
      <c r="E131" s="29">
        <v>2005</v>
      </c>
      <c r="F131" s="29">
        <v>2006</v>
      </c>
      <c r="G131" s="29">
        <v>2007</v>
      </c>
      <c r="H131" s="29" t="s">
        <v>264</v>
      </c>
      <c r="I131" s="92" t="s">
        <v>279</v>
      </c>
      <c r="J131" s="92" t="s">
        <v>318</v>
      </c>
      <c r="K131" s="92" t="s">
        <v>358</v>
      </c>
      <c r="L131" s="92" t="s">
        <v>359</v>
      </c>
      <c r="M131" s="29">
        <v>2013</v>
      </c>
    </row>
    <row r="132" spans="2:13" ht="12.75">
      <c r="B132" s="27" t="s">
        <v>48</v>
      </c>
      <c r="C132" s="54">
        <v>83071</v>
      </c>
      <c r="D132" s="54">
        <v>248771</v>
      </c>
      <c r="E132" s="54">
        <v>304436</v>
      </c>
      <c r="F132" s="54"/>
      <c r="G132" s="54"/>
      <c r="H132" s="54"/>
      <c r="I132" s="54"/>
      <c r="J132" s="54"/>
      <c r="K132" s="54"/>
      <c r="L132" s="54"/>
      <c r="M132" s="54"/>
    </row>
    <row r="133" spans="2:13" ht="12.75">
      <c r="B133" s="27" t="s">
        <v>44</v>
      </c>
      <c r="C133" s="54"/>
      <c r="D133" s="54"/>
      <c r="E133" s="54"/>
      <c r="F133" s="54">
        <v>377149</v>
      </c>
      <c r="G133" s="54">
        <v>344256</v>
      </c>
      <c r="H133" s="54">
        <v>157958</v>
      </c>
      <c r="I133" s="54">
        <v>170372</v>
      </c>
      <c r="J133" s="54">
        <v>172014</v>
      </c>
      <c r="K133" s="54">
        <v>218396</v>
      </c>
      <c r="L133" s="54">
        <v>205746</v>
      </c>
      <c r="M133" s="54">
        <v>-56910</v>
      </c>
    </row>
    <row r="134" spans="2:13" ht="12.75">
      <c r="B134" s="27" t="s">
        <v>42</v>
      </c>
      <c r="C134" s="54">
        <v>95450</v>
      </c>
      <c r="D134" s="54">
        <v>108559</v>
      </c>
      <c r="E134" s="54">
        <v>123500</v>
      </c>
      <c r="F134" s="54">
        <v>132826</v>
      </c>
      <c r="G134" s="54">
        <v>140538</v>
      </c>
      <c r="H134" s="54">
        <v>151908</v>
      </c>
      <c r="I134" s="54">
        <v>207140</v>
      </c>
      <c r="J134" s="54">
        <v>280560</v>
      </c>
      <c r="K134" s="54">
        <v>349840</v>
      </c>
      <c r="L134" s="54">
        <v>319375</v>
      </c>
      <c r="M134" s="54">
        <v>539686</v>
      </c>
    </row>
    <row r="135" spans="2:13" ht="12.75">
      <c r="B135" s="27" t="s">
        <v>276</v>
      </c>
      <c r="C135" s="54">
        <v>178521</v>
      </c>
      <c r="D135" s="54">
        <v>357330</v>
      </c>
      <c r="E135" s="54">
        <v>427936</v>
      </c>
      <c r="F135" s="54">
        <f>F120+F119</f>
        <v>542398</v>
      </c>
      <c r="G135" s="54">
        <f>G120+G119</f>
        <v>496043</v>
      </c>
      <c r="H135" s="54">
        <v>351132</v>
      </c>
      <c r="I135" s="54">
        <v>439519</v>
      </c>
      <c r="J135" s="54">
        <v>526038</v>
      </c>
      <c r="K135" s="54">
        <v>603022</v>
      </c>
      <c r="L135" s="54">
        <v>524700</v>
      </c>
      <c r="M135" s="54"/>
    </row>
    <row r="136" spans="2:13" ht="12.75">
      <c r="B136" s="27" t="s">
        <v>49</v>
      </c>
      <c r="C136" s="54">
        <v>180405</v>
      </c>
      <c r="D136" s="54">
        <v>385684</v>
      </c>
      <c r="E136" s="54">
        <v>397176</v>
      </c>
      <c r="F136" s="54">
        <v>466893</v>
      </c>
      <c r="G136" s="54">
        <v>446511</v>
      </c>
      <c r="H136" s="54">
        <v>384228</v>
      </c>
      <c r="I136" s="54">
        <v>367162</v>
      </c>
      <c r="J136" s="54">
        <v>514351</v>
      </c>
      <c r="K136" s="54">
        <v>607671</v>
      </c>
      <c r="L136" s="54">
        <v>538142</v>
      </c>
      <c r="M136" s="54">
        <v>500724</v>
      </c>
    </row>
    <row r="137" spans="2:13" ht="12.75">
      <c r="B137" s="27" t="s">
        <v>50</v>
      </c>
      <c r="C137" s="54">
        <v>203158</v>
      </c>
      <c r="D137" s="54">
        <v>324381</v>
      </c>
      <c r="E137" s="54">
        <v>282159</v>
      </c>
      <c r="F137" s="54">
        <v>529508</v>
      </c>
      <c r="G137" s="54">
        <v>315506</v>
      </c>
      <c r="H137" s="54">
        <v>347203</v>
      </c>
      <c r="I137" s="54">
        <v>397891</v>
      </c>
      <c r="J137" s="54">
        <v>378886</v>
      </c>
      <c r="K137" s="54">
        <v>372950</v>
      </c>
      <c r="L137" s="54">
        <v>454033</v>
      </c>
      <c r="M137" s="54">
        <v>614685</v>
      </c>
    </row>
    <row r="138" spans="2:13" ht="12.75" hidden="1">
      <c r="B138" s="27" t="s">
        <v>171</v>
      </c>
      <c r="C138" s="54">
        <v>-298529</v>
      </c>
      <c r="D138" s="54">
        <v>-224811</v>
      </c>
      <c r="E138" s="54">
        <v>-259480</v>
      </c>
      <c r="F138" s="54">
        <v>111669</v>
      </c>
      <c r="G138" s="54">
        <v>-336978</v>
      </c>
      <c r="H138" s="54">
        <v>-474792</v>
      </c>
      <c r="I138" s="54">
        <v>-266658</v>
      </c>
      <c r="J138" s="54">
        <v>-279475</v>
      </c>
      <c r="K138" s="54">
        <v>-198709</v>
      </c>
      <c r="L138" s="54">
        <v>-297176</v>
      </c>
      <c r="M138" s="54">
        <v>-124994</v>
      </c>
    </row>
    <row r="139" spans="2:13" ht="12.75">
      <c r="B139" s="27" t="s">
        <v>172</v>
      </c>
      <c r="C139" s="54">
        <v>114639</v>
      </c>
      <c r="D139" s="54">
        <v>-75657</v>
      </c>
      <c r="E139" s="54">
        <v>-49472</v>
      </c>
      <c r="F139" s="54">
        <v>-287481</v>
      </c>
      <c r="G139" s="54">
        <v>-245951</v>
      </c>
      <c r="H139" s="54">
        <v>209070</v>
      </c>
      <c r="I139" s="54">
        <v>-169713</v>
      </c>
      <c r="J139" s="54">
        <v>24764</v>
      </c>
      <c r="K139" s="54">
        <v>-188903</v>
      </c>
      <c r="L139" s="54">
        <v>-148992</v>
      </c>
      <c r="M139" s="54">
        <v>-239251</v>
      </c>
    </row>
    <row r="140" spans="2:13" ht="12.75">
      <c r="B140" s="27" t="s">
        <v>173</v>
      </c>
      <c r="C140" s="54">
        <v>19268</v>
      </c>
      <c r="D140" s="54">
        <v>23913</v>
      </c>
      <c r="E140" s="54">
        <v>-26774</v>
      </c>
      <c r="F140" s="54">
        <v>353696</v>
      </c>
      <c r="G140" s="54">
        <v>-267423</v>
      </c>
      <c r="H140" s="54">
        <v>81481</v>
      </c>
      <c r="I140" s="54">
        <v>-38480</v>
      </c>
      <c r="J140" s="54">
        <v>124175</v>
      </c>
      <c r="K140" s="54">
        <v>-14662</v>
      </c>
      <c r="L140" s="54">
        <v>6532</v>
      </c>
      <c r="M140" s="54">
        <v>250440</v>
      </c>
    </row>
    <row r="142" spans="1:2" s="18" customFormat="1" ht="12.75">
      <c r="A142" s="61"/>
      <c r="B142" s="1" t="s">
        <v>170</v>
      </c>
    </row>
    <row r="143" spans="1:13" s="28" customFormat="1" ht="12.75">
      <c r="A143" s="12"/>
      <c r="C143" s="29">
        <v>2003</v>
      </c>
      <c r="D143" s="29">
        <v>2004</v>
      </c>
      <c r="E143" s="29">
        <v>2005</v>
      </c>
      <c r="F143" s="29">
        <v>2006</v>
      </c>
      <c r="G143" s="29">
        <v>2007</v>
      </c>
      <c r="H143" s="29">
        <v>2008</v>
      </c>
      <c r="I143" s="92" t="s">
        <v>226</v>
      </c>
      <c r="J143" s="92">
        <v>2010</v>
      </c>
      <c r="K143" s="92">
        <v>2011</v>
      </c>
      <c r="L143" s="88"/>
      <c r="M143" s="29"/>
    </row>
    <row r="144" spans="2:12" ht="12.75">
      <c r="B144" s="27" t="s">
        <v>51</v>
      </c>
      <c r="C144" s="27">
        <v>58.5</v>
      </c>
      <c r="D144" s="42">
        <v>31.1</v>
      </c>
      <c r="E144" s="27">
        <v>34.4</v>
      </c>
      <c r="F144" s="42">
        <v>79.7</v>
      </c>
      <c r="G144" s="42">
        <v>56.691036453</v>
      </c>
      <c r="H144" s="42">
        <v>73.56840923333992</v>
      </c>
      <c r="I144" s="42">
        <v>186.6</v>
      </c>
      <c r="J144" s="42">
        <v>123</v>
      </c>
      <c r="K144" s="42">
        <v>111.8</v>
      </c>
      <c r="L144" s="88"/>
    </row>
    <row r="145" spans="2:12" ht="12.75">
      <c r="B145" s="27" t="s">
        <v>52</v>
      </c>
      <c r="C145" s="27">
        <v>77.4</v>
      </c>
      <c r="D145" s="42">
        <v>79</v>
      </c>
      <c r="E145" s="27">
        <v>92.2</v>
      </c>
      <c r="F145" s="42">
        <v>74.8</v>
      </c>
      <c r="G145" s="42">
        <v>206.40060719800002</v>
      </c>
      <c r="H145" s="42">
        <v>119.3847924599678</v>
      </c>
      <c r="I145" s="42">
        <v>107.9</v>
      </c>
      <c r="J145" s="42">
        <v>103.9</v>
      </c>
      <c r="K145" s="42">
        <v>85.183</v>
      </c>
      <c r="L145" s="88"/>
    </row>
    <row r="146" spans="2:12" ht="12.75">
      <c r="B146" s="27" t="s">
        <v>53</v>
      </c>
      <c r="C146" s="27">
        <v>64.6</v>
      </c>
      <c r="D146" s="42">
        <v>57.5</v>
      </c>
      <c r="E146" s="27">
        <v>11.1</v>
      </c>
      <c r="F146" s="42">
        <v>8.9</v>
      </c>
      <c r="G146" s="42">
        <v>7.03172699</v>
      </c>
      <c r="H146" s="42">
        <v>10.226761322999998</v>
      </c>
      <c r="I146" s="42">
        <v>16.7</v>
      </c>
      <c r="J146" s="42">
        <v>9.8</v>
      </c>
      <c r="K146" s="42">
        <v>7.2</v>
      </c>
      <c r="L146" s="88"/>
    </row>
    <row r="147" spans="2:12" ht="12.75">
      <c r="B147" s="27" t="s">
        <v>236</v>
      </c>
      <c r="C147" s="27">
        <v>11.1</v>
      </c>
      <c r="D147" s="42">
        <v>14.7</v>
      </c>
      <c r="E147" s="27">
        <v>85.8</v>
      </c>
      <c r="F147" s="42">
        <v>13.1</v>
      </c>
      <c r="G147" s="42">
        <v>28.82272</v>
      </c>
      <c r="H147" s="42">
        <v>129.88374987300003</v>
      </c>
      <c r="I147" s="42">
        <v>62.9</v>
      </c>
      <c r="J147" s="42">
        <v>89.2</v>
      </c>
      <c r="K147" s="42">
        <v>36.6</v>
      </c>
      <c r="L147" s="88"/>
    </row>
    <row r="148" spans="2:14" ht="12.75">
      <c r="B148" s="27" t="s">
        <v>55</v>
      </c>
      <c r="C148" s="27">
        <v>155.8</v>
      </c>
      <c r="D148" s="42">
        <v>72.2</v>
      </c>
      <c r="E148" s="27">
        <v>13.2</v>
      </c>
      <c r="F148" s="42">
        <v>10.7</v>
      </c>
      <c r="G148" s="42">
        <v>64.453973547</v>
      </c>
      <c r="H148" s="42">
        <v>245.83729056800001</v>
      </c>
      <c r="I148" s="42">
        <v>6.6</v>
      </c>
      <c r="J148" s="42">
        <v>6.9</v>
      </c>
      <c r="K148" s="42">
        <v>34</v>
      </c>
      <c r="L148" s="88"/>
      <c r="N148" s="3"/>
    </row>
    <row r="149" spans="2:12" ht="12.75">
      <c r="B149" s="36" t="s">
        <v>56</v>
      </c>
      <c r="C149" s="36">
        <f>SUM(C144:C148)</f>
        <v>367.4</v>
      </c>
      <c r="D149" s="53">
        <f>SUM(D144:D148)</f>
        <v>254.5</v>
      </c>
      <c r="E149" s="36">
        <f>SUM(E144:E148)</f>
        <v>236.7</v>
      </c>
      <c r="F149" s="53">
        <v>187.2</v>
      </c>
      <c r="G149" s="53">
        <v>363.400064188</v>
      </c>
      <c r="H149" s="53">
        <v>578.9010034573078</v>
      </c>
      <c r="I149" s="53">
        <v>380.7</v>
      </c>
      <c r="J149" s="53">
        <v>332.8</v>
      </c>
      <c r="K149" s="53">
        <v>274.8</v>
      </c>
      <c r="L149" s="88"/>
    </row>
    <row r="150" spans="2:13" ht="12.75">
      <c r="B150" s="12" t="s">
        <v>228</v>
      </c>
      <c r="C150" s="6"/>
      <c r="D150" s="9"/>
      <c r="E150" s="6"/>
      <c r="F150" s="9"/>
      <c r="G150" s="9"/>
      <c r="H150" s="9"/>
      <c r="I150" s="9"/>
      <c r="J150" s="9"/>
      <c r="K150" s="9"/>
      <c r="L150" s="9"/>
      <c r="M150" s="9"/>
    </row>
    <row r="151" spans="1:13" s="28" customFormat="1" ht="12.75">
      <c r="A151" s="12"/>
      <c r="C151" s="29">
        <v>2003</v>
      </c>
      <c r="D151" s="29">
        <v>2004</v>
      </c>
      <c r="E151" s="29">
        <v>2005</v>
      </c>
      <c r="F151" s="29">
        <v>2006</v>
      </c>
      <c r="G151" s="29">
        <v>2007</v>
      </c>
      <c r="H151" s="29">
        <v>2008</v>
      </c>
      <c r="I151" s="29">
        <v>2009</v>
      </c>
      <c r="J151" s="29">
        <v>2010</v>
      </c>
      <c r="K151" s="29">
        <v>2011</v>
      </c>
      <c r="L151" s="29" t="s">
        <v>359</v>
      </c>
      <c r="M151" s="29">
        <v>2013</v>
      </c>
    </row>
    <row r="152" spans="2:13" ht="12.75" customHeight="1">
      <c r="B152" s="27" t="s">
        <v>303</v>
      </c>
      <c r="C152" s="88"/>
      <c r="D152" s="88"/>
      <c r="E152" s="88"/>
      <c r="F152" s="88"/>
      <c r="G152" s="88"/>
      <c r="H152" s="88"/>
      <c r="I152" s="88"/>
      <c r="J152" s="88"/>
      <c r="K152" s="42">
        <v>111.8</v>
      </c>
      <c r="L152" s="42">
        <v>138</v>
      </c>
      <c r="M152" s="42">
        <v>155.2</v>
      </c>
    </row>
    <row r="153" spans="2:13" ht="12.75">
      <c r="B153" s="27" t="s">
        <v>304</v>
      </c>
      <c r="C153" s="88"/>
      <c r="D153" s="88"/>
      <c r="E153" s="88"/>
      <c r="F153" s="88"/>
      <c r="G153" s="88"/>
      <c r="H153" s="88"/>
      <c r="I153" s="88"/>
      <c r="J153" s="88"/>
      <c r="K153" s="42">
        <v>110.7</v>
      </c>
      <c r="L153" s="42">
        <v>132.4</v>
      </c>
      <c r="M153" s="42">
        <v>93.8</v>
      </c>
    </row>
    <row r="154" spans="2:13" ht="12.75">
      <c r="B154" s="96" t="s">
        <v>330</v>
      </c>
      <c r="C154" s="88"/>
      <c r="D154" s="88"/>
      <c r="E154" s="88"/>
      <c r="F154" s="88"/>
      <c r="G154" s="88"/>
      <c r="H154" s="88"/>
      <c r="I154" s="88"/>
      <c r="J154" s="88"/>
      <c r="K154" s="42">
        <v>63.3</v>
      </c>
      <c r="L154" s="42">
        <v>56.4</v>
      </c>
      <c r="M154" s="42">
        <v>43.1</v>
      </c>
    </row>
    <row r="155" spans="2:13" ht="12.75">
      <c r="B155" s="96" t="s">
        <v>331</v>
      </c>
      <c r="C155" s="88"/>
      <c r="D155" s="88"/>
      <c r="E155" s="88"/>
      <c r="F155" s="88"/>
      <c r="G155" s="88"/>
      <c r="H155" s="88"/>
      <c r="I155" s="88"/>
      <c r="J155" s="88"/>
      <c r="K155" s="42">
        <v>21.9</v>
      </c>
      <c r="L155" s="42">
        <v>45.6</v>
      </c>
      <c r="M155" s="42">
        <v>20.1</v>
      </c>
    </row>
    <row r="156" spans="2:13" ht="12.75">
      <c r="B156" s="96" t="s">
        <v>53</v>
      </c>
      <c r="C156" s="88"/>
      <c r="D156" s="88"/>
      <c r="E156" s="88"/>
      <c r="F156" s="88"/>
      <c r="G156" s="88"/>
      <c r="H156" s="88"/>
      <c r="I156" s="88"/>
      <c r="J156" s="88"/>
      <c r="K156" s="42">
        <v>7.2</v>
      </c>
      <c r="L156" s="42">
        <v>19.8</v>
      </c>
      <c r="M156" s="42">
        <v>29.1</v>
      </c>
    </row>
    <row r="157" spans="2:13" ht="12.75">
      <c r="B157" s="96" t="s">
        <v>332</v>
      </c>
      <c r="C157" s="88"/>
      <c r="D157" s="88"/>
      <c r="E157" s="88"/>
      <c r="F157" s="88"/>
      <c r="G157" s="88"/>
      <c r="H157" s="88"/>
      <c r="I157" s="88"/>
      <c r="J157" s="88"/>
      <c r="K157" s="42">
        <v>18.3</v>
      </c>
      <c r="L157" s="42">
        <v>10.6</v>
      </c>
      <c r="M157" s="42">
        <v>1.5</v>
      </c>
    </row>
    <row r="158" spans="2:13" ht="12.75">
      <c r="B158" s="27" t="s">
        <v>305</v>
      </c>
      <c r="C158" s="88"/>
      <c r="D158" s="88"/>
      <c r="E158" s="88"/>
      <c r="F158" s="88"/>
      <c r="G158" s="88"/>
      <c r="H158" s="88"/>
      <c r="I158" s="88"/>
      <c r="J158" s="88"/>
      <c r="K158" s="42">
        <v>18.3</v>
      </c>
      <c r="L158" s="42">
        <v>9.9</v>
      </c>
      <c r="M158" s="42">
        <v>8.1</v>
      </c>
    </row>
    <row r="159" spans="2:13" ht="12.75">
      <c r="B159" s="27" t="s">
        <v>333</v>
      </c>
      <c r="C159" s="88"/>
      <c r="D159" s="88"/>
      <c r="E159" s="88"/>
      <c r="F159" s="88"/>
      <c r="G159" s="88"/>
      <c r="H159" s="88"/>
      <c r="I159" s="88"/>
      <c r="J159" s="88"/>
      <c r="K159" s="42">
        <v>33.4</v>
      </c>
      <c r="L159" s="42">
        <v>9.3</v>
      </c>
      <c r="M159" s="42">
        <v>12.7</v>
      </c>
    </row>
    <row r="160" spans="2:13" ht="12.75">
      <c r="B160" s="27" t="s">
        <v>347</v>
      </c>
      <c r="C160" s="88"/>
      <c r="D160" s="88"/>
      <c r="E160" s="88"/>
      <c r="F160" s="88"/>
      <c r="G160" s="88"/>
      <c r="H160" s="88"/>
      <c r="I160" s="88"/>
      <c r="J160" s="88"/>
      <c r="K160" s="42">
        <v>0.6</v>
      </c>
      <c r="L160" s="42">
        <v>-0.8</v>
      </c>
      <c r="M160" s="42">
        <v>0</v>
      </c>
    </row>
    <row r="161" spans="2:13" ht="12.75">
      <c r="B161" s="36" t="s">
        <v>334</v>
      </c>
      <c r="C161" s="88"/>
      <c r="D161" s="88"/>
      <c r="E161" s="88"/>
      <c r="F161" s="88"/>
      <c r="G161" s="88"/>
      <c r="H161" s="88"/>
      <c r="I161" s="88"/>
      <c r="J161" s="88"/>
      <c r="K161" s="53">
        <v>274.8</v>
      </c>
      <c r="L161" s="53">
        <v>288.8</v>
      </c>
      <c r="M161" s="53">
        <v>269.8</v>
      </c>
    </row>
    <row r="162" spans="2:12" ht="12.75">
      <c r="B162" s="12"/>
      <c r="C162" s="6"/>
      <c r="D162" s="9"/>
      <c r="E162" s="6"/>
      <c r="F162" s="9"/>
      <c r="G162" s="9"/>
      <c r="H162" s="9"/>
      <c r="I162" s="9"/>
      <c r="J162" s="9"/>
      <c r="K162" s="9"/>
      <c r="L162" s="9"/>
    </row>
    <row r="163" spans="1:2" s="18" customFormat="1" ht="12.75">
      <c r="A163" s="61"/>
      <c r="B163" s="1" t="s">
        <v>145</v>
      </c>
    </row>
    <row r="164" spans="1:13" s="28" customFormat="1" ht="12.75">
      <c r="A164" s="12"/>
      <c r="C164" s="29">
        <v>2003</v>
      </c>
      <c r="D164" s="29">
        <v>2004</v>
      </c>
      <c r="E164" s="29">
        <v>2005</v>
      </c>
      <c r="F164" s="29" t="s">
        <v>277</v>
      </c>
      <c r="G164" s="29" t="s">
        <v>181</v>
      </c>
      <c r="H164" s="29" t="s">
        <v>264</v>
      </c>
      <c r="I164" s="92" t="s">
        <v>279</v>
      </c>
      <c r="J164" s="92" t="s">
        <v>318</v>
      </c>
      <c r="K164" s="87"/>
      <c r="L164" s="29"/>
      <c r="M164" s="29"/>
    </row>
    <row r="165" spans="2:11" ht="12.75">
      <c r="B165" s="27" t="s">
        <v>51</v>
      </c>
      <c r="C165" s="30">
        <v>10287</v>
      </c>
      <c r="D165" s="30">
        <v>40328</v>
      </c>
      <c r="E165" s="30">
        <v>30650</v>
      </c>
      <c r="F165" s="54">
        <v>162350</v>
      </c>
      <c r="G165" s="54">
        <v>178804</v>
      </c>
      <c r="H165" s="30">
        <v>237306</v>
      </c>
      <c r="I165" s="54">
        <v>301788</v>
      </c>
      <c r="J165" s="54">
        <v>518406</v>
      </c>
      <c r="K165" s="87"/>
    </row>
    <row r="166" spans="2:11" ht="12.75">
      <c r="B166" s="27" t="s">
        <v>52</v>
      </c>
      <c r="C166" s="30">
        <v>890639</v>
      </c>
      <c r="D166" s="30">
        <v>1183106</v>
      </c>
      <c r="E166" s="30">
        <v>1499912</v>
      </c>
      <c r="F166" s="54">
        <v>2006863</v>
      </c>
      <c r="G166" s="54">
        <v>1932290</v>
      </c>
      <c r="H166" s="30">
        <v>2768530</v>
      </c>
      <c r="I166" s="54">
        <v>2396450</v>
      </c>
      <c r="J166" s="54">
        <v>3160919</v>
      </c>
      <c r="K166" s="87"/>
    </row>
    <row r="167" spans="2:11" ht="12.75">
      <c r="B167" s="27" t="s">
        <v>53</v>
      </c>
      <c r="C167" s="30">
        <v>169006</v>
      </c>
      <c r="D167" s="30">
        <v>197539</v>
      </c>
      <c r="E167" s="30">
        <v>275961</v>
      </c>
      <c r="F167" s="54">
        <v>355856</v>
      </c>
      <c r="G167" s="54">
        <v>398181</v>
      </c>
      <c r="H167" s="30">
        <v>366090</v>
      </c>
      <c r="I167" s="54">
        <v>236166</v>
      </c>
      <c r="J167" s="54">
        <v>190638</v>
      </c>
      <c r="K167" s="87"/>
    </row>
    <row r="168" spans="2:11" ht="12.75">
      <c r="B168" s="27" t="s">
        <v>236</v>
      </c>
      <c r="C168" s="30">
        <v>430162</v>
      </c>
      <c r="D168" s="30">
        <v>530344</v>
      </c>
      <c r="E168" s="30">
        <v>641331</v>
      </c>
      <c r="F168" s="54">
        <v>359934</v>
      </c>
      <c r="G168" s="54">
        <v>78244</v>
      </c>
      <c r="H168" s="30">
        <v>145726</v>
      </c>
      <c r="I168" s="54">
        <v>289128</v>
      </c>
      <c r="J168" s="54">
        <v>395590</v>
      </c>
      <c r="K168" s="87"/>
    </row>
    <row r="169" spans="2:11" ht="12.75">
      <c r="B169" s="27" t="s">
        <v>55</v>
      </c>
      <c r="C169" s="30">
        <v>3944</v>
      </c>
      <c r="D169" s="30">
        <v>4513</v>
      </c>
      <c r="E169" s="30">
        <v>7310</v>
      </c>
      <c r="F169" s="54">
        <v>6058</v>
      </c>
      <c r="G169" s="54">
        <v>6432</v>
      </c>
      <c r="H169" s="30">
        <v>17349</v>
      </c>
      <c r="I169" s="54">
        <v>31168</v>
      </c>
      <c r="J169" s="54">
        <v>33156</v>
      </c>
      <c r="K169" s="87"/>
    </row>
    <row r="170" spans="2:11" ht="12.75">
      <c r="B170" s="36" t="s">
        <v>266</v>
      </c>
      <c r="C170" s="37">
        <v>1504038</v>
      </c>
      <c r="D170" s="37">
        <v>1955830</v>
      </c>
      <c r="E170" s="37">
        <v>2455164</v>
      </c>
      <c r="F170" s="37">
        <v>2891061</v>
      </c>
      <c r="G170" s="37">
        <v>2593951</v>
      </c>
      <c r="H170" s="37">
        <v>3535001</v>
      </c>
      <c r="I170" s="37">
        <v>3254700</v>
      </c>
      <c r="J170" s="37">
        <v>4298709</v>
      </c>
      <c r="K170" s="87"/>
    </row>
    <row r="171" spans="2:11" ht="12.75">
      <c r="B171" s="27" t="s">
        <v>274</v>
      </c>
      <c r="C171" s="68" t="s">
        <v>109</v>
      </c>
      <c r="D171" s="68" t="s">
        <v>109</v>
      </c>
      <c r="E171" s="68" t="s">
        <v>109</v>
      </c>
      <c r="F171" s="68" t="s">
        <v>109</v>
      </c>
      <c r="G171" s="68" t="s">
        <v>109</v>
      </c>
      <c r="H171" s="68" t="s">
        <v>109</v>
      </c>
      <c r="I171" s="68" t="s">
        <v>109</v>
      </c>
      <c r="J171" s="68" t="s">
        <v>109</v>
      </c>
      <c r="K171" s="87"/>
    </row>
    <row r="172" spans="2:11" ht="12.75">
      <c r="B172" s="36" t="s">
        <v>265</v>
      </c>
      <c r="C172" s="37">
        <v>1504038</v>
      </c>
      <c r="D172" s="37">
        <v>1955830</v>
      </c>
      <c r="E172" s="37">
        <v>2455164</v>
      </c>
      <c r="F172" s="37">
        <v>2891061</v>
      </c>
      <c r="G172" s="37">
        <v>2593951</v>
      </c>
      <c r="H172" s="37">
        <v>3535001</v>
      </c>
      <c r="I172" s="37">
        <v>3254700</v>
      </c>
      <c r="J172" s="37">
        <v>4298709</v>
      </c>
      <c r="K172" s="87"/>
    </row>
    <row r="173" spans="2:13" ht="12.75">
      <c r="B173" s="12"/>
      <c r="C173" s="6"/>
      <c r="D173" s="9"/>
      <c r="E173" s="6"/>
      <c r="F173" s="9"/>
      <c r="G173" s="9"/>
      <c r="H173" s="9"/>
      <c r="I173" s="9"/>
      <c r="J173" s="9"/>
      <c r="K173" s="9"/>
      <c r="L173" s="9"/>
      <c r="M173" s="9"/>
    </row>
    <row r="174" spans="1:13" s="28" customFormat="1" ht="12.75">
      <c r="A174" s="12"/>
      <c r="C174" s="29">
        <v>2003</v>
      </c>
      <c r="D174" s="29">
        <v>2004</v>
      </c>
      <c r="E174" s="29">
        <v>2005</v>
      </c>
      <c r="F174" s="29">
        <v>2006</v>
      </c>
      <c r="G174" s="29">
        <v>2007</v>
      </c>
      <c r="H174" s="29">
        <v>2008</v>
      </c>
      <c r="I174" s="29">
        <v>2009</v>
      </c>
      <c r="J174" s="29">
        <v>2010</v>
      </c>
      <c r="K174" s="29" t="s">
        <v>358</v>
      </c>
      <c r="L174" s="29" t="s">
        <v>359</v>
      </c>
      <c r="M174" s="29">
        <v>2013</v>
      </c>
    </row>
    <row r="175" spans="1:14" s="85" customFormat="1" ht="12.75">
      <c r="A175" s="83"/>
      <c r="B175" s="86" t="s">
        <v>303</v>
      </c>
      <c r="C175" s="87"/>
      <c r="D175" s="87"/>
      <c r="E175" s="87"/>
      <c r="F175" s="87"/>
      <c r="G175" s="87"/>
      <c r="H175" s="87"/>
      <c r="I175" s="87"/>
      <c r="J175" s="30">
        <v>308206</v>
      </c>
      <c r="K175" s="30">
        <v>358800</v>
      </c>
      <c r="L175" s="30">
        <v>270104</v>
      </c>
      <c r="M175" s="30">
        <v>209998</v>
      </c>
      <c r="N175" s="2"/>
    </row>
    <row r="176" spans="1:15" s="85" customFormat="1" ht="12.75">
      <c r="A176" s="83"/>
      <c r="B176" s="86" t="s">
        <v>304</v>
      </c>
      <c r="C176" s="87"/>
      <c r="D176" s="87"/>
      <c r="E176" s="87"/>
      <c r="F176" s="87"/>
      <c r="G176" s="87"/>
      <c r="H176" s="87"/>
      <c r="I176" s="87"/>
      <c r="J176" s="30">
        <v>3558800</v>
      </c>
      <c r="K176" s="30">
        <v>4547765</v>
      </c>
      <c r="L176" s="30">
        <v>4792039</v>
      </c>
      <c r="M176" s="30">
        <v>4834553</v>
      </c>
      <c r="O176" s="2"/>
    </row>
    <row r="177" spans="1:15" s="85" customFormat="1" ht="12.75">
      <c r="A177" s="83"/>
      <c r="B177" s="86" t="s">
        <v>305</v>
      </c>
      <c r="C177" s="87"/>
      <c r="D177" s="87"/>
      <c r="E177" s="87"/>
      <c r="F177" s="87"/>
      <c r="G177" s="87"/>
      <c r="H177" s="87"/>
      <c r="I177" s="87"/>
      <c r="J177" s="30">
        <v>399493</v>
      </c>
      <c r="K177" s="30">
        <v>397715</v>
      </c>
      <c r="L177" s="30">
        <v>422590</v>
      </c>
      <c r="M177" s="30">
        <v>348478</v>
      </c>
      <c r="O177" s="2"/>
    </row>
    <row r="178" spans="1:15" s="85" customFormat="1" ht="12.75">
      <c r="A178" s="83"/>
      <c r="B178" s="86" t="s">
        <v>55</v>
      </c>
      <c r="C178" s="87"/>
      <c r="D178" s="87"/>
      <c r="E178" s="87"/>
      <c r="F178" s="87"/>
      <c r="G178" s="87"/>
      <c r="H178" s="87"/>
      <c r="I178" s="87"/>
      <c r="J178" s="30">
        <v>33155</v>
      </c>
      <c r="K178" s="30">
        <v>38954</v>
      </c>
      <c r="L178" s="30">
        <v>36591</v>
      </c>
      <c r="M178" s="30">
        <v>163</v>
      </c>
      <c r="O178" s="2"/>
    </row>
    <row r="179" spans="1:15" s="85" customFormat="1" ht="12.75">
      <c r="A179" s="83"/>
      <c r="B179" s="84" t="s">
        <v>266</v>
      </c>
      <c r="C179" s="87"/>
      <c r="D179" s="87"/>
      <c r="E179" s="87"/>
      <c r="F179" s="87"/>
      <c r="G179" s="87"/>
      <c r="H179" s="87"/>
      <c r="I179" s="87"/>
      <c r="J179" s="37">
        <v>4299654</v>
      </c>
      <c r="K179" s="37">
        <v>5343234</v>
      </c>
      <c r="L179" s="37">
        <v>5521324</v>
      </c>
      <c r="M179" s="37">
        <v>5400417</v>
      </c>
      <c r="O179" s="2"/>
    </row>
    <row r="180" spans="1:13" s="85" customFormat="1" ht="12.75">
      <c r="A180" s="83"/>
      <c r="B180" s="86" t="s">
        <v>274</v>
      </c>
      <c r="C180" s="87"/>
      <c r="D180" s="87"/>
      <c r="E180" s="87"/>
      <c r="F180" s="87"/>
      <c r="G180" s="87"/>
      <c r="H180" s="87"/>
      <c r="I180" s="87"/>
      <c r="J180" s="68" t="s">
        <v>109</v>
      </c>
      <c r="K180" s="68" t="s">
        <v>109</v>
      </c>
      <c r="L180" s="68" t="s">
        <v>109</v>
      </c>
      <c r="M180" s="68" t="s">
        <v>109</v>
      </c>
    </row>
    <row r="181" spans="1:15" s="85" customFormat="1" ht="12.75">
      <c r="A181" s="83"/>
      <c r="B181" s="84" t="s">
        <v>265</v>
      </c>
      <c r="C181" s="87"/>
      <c r="D181" s="87"/>
      <c r="E181" s="87"/>
      <c r="F181" s="87"/>
      <c r="G181" s="87"/>
      <c r="H181" s="87"/>
      <c r="I181" s="87"/>
      <c r="J181" s="37">
        <v>4299654</v>
      </c>
      <c r="K181" s="37">
        <v>5343234</v>
      </c>
      <c r="L181" s="37">
        <v>5521324</v>
      </c>
      <c r="M181" s="37">
        <v>5400417</v>
      </c>
      <c r="O181" s="2"/>
    </row>
    <row r="182" spans="1:13" s="85" customFormat="1" ht="12.75">
      <c r="A182" s="83"/>
      <c r="B182" s="84"/>
      <c r="C182" s="37"/>
      <c r="D182" s="37"/>
      <c r="E182" s="37"/>
      <c r="F182" s="37"/>
      <c r="G182" s="37"/>
      <c r="H182" s="37"/>
      <c r="I182" s="37"/>
      <c r="J182" s="37"/>
      <c r="K182" s="37"/>
      <c r="L182" s="37"/>
      <c r="M182" s="37"/>
    </row>
    <row r="183" spans="2:11" ht="12.75">
      <c r="B183" s="6"/>
      <c r="C183" s="10"/>
      <c r="D183" s="10"/>
      <c r="E183" s="10"/>
      <c r="F183" s="10"/>
      <c r="G183" s="10"/>
      <c r="H183" s="10"/>
      <c r="I183" s="10"/>
      <c r="J183" s="10"/>
      <c r="K183" s="10"/>
    </row>
    <row r="184" spans="1:2" s="18" customFormat="1" ht="12.75">
      <c r="A184" s="61"/>
      <c r="B184" s="1" t="s">
        <v>146</v>
      </c>
    </row>
    <row r="185" spans="1:13" s="28" customFormat="1" ht="12.75">
      <c r="A185" s="12"/>
      <c r="C185" s="29">
        <v>2003</v>
      </c>
      <c r="D185" s="29">
        <v>2004</v>
      </c>
      <c r="E185" s="29">
        <v>2005</v>
      </c>
      <c r="F185" s="29" t="s">
        <v>277</v>
      </c>
      <c r="G185" s="29" t="s">
        <v>181</v>
      </c>
      <c r="H185" s="29" t="s">
        <v>264</v>
      </c>
      <c r="I185" s="92" t="s">
        <v>279</v>
      </c>
      <c r="J185" s="92">
        <v>2010</v>
      </c>
      <c r="K185" s="87"/>
      <c r="L185" s="92"/>
      <c r="M185" s="92"/>
    </row>
    <row r="186" spans="2:11" ht="12.75">
      <c r="B186" s="27" t="s">
        <v>51</v>
      </c>
      <c r="C186" s="30">
        <v>151457</v>
      </c>
      <c r="D186" s="30">
        <v>208521</v>
      </c>
      <c r="E186" s="30">
        <v>289497</v>
      </c>
      <c r="F186" s="54">
        <v>389611</v>
      </c>
      <c r="G186" s="54">
        <v>334806</v>
      </c>
      <c r="H186" s="30">
        <v>428780</v>
      </c>
      <c r="I186" s="30">
        <v>489863</v>
      </c>
      <c r="J186" s="30">
        <v>772260</v>
      </c>
      <c r="K186" s="87"/>
    </row>
    <row r="187" spans="2:11" ht="12.75">
      <c r="B187" s="27" t="s">
        <v>52</v>
      </c>
      <c r="C187" s="30">
        <v>1008382</v>
      </c>
      <c r="D187" s="30">
        <v>1347458</v>
      </c>
      <c r="E187" s="30">
        <v>1767374</v>
      </c>
      <c r="F187" s="54">
        <v>2331254</v>
      </c>
      <c r="G187" s="54">
        <v>2290414</v>
      </c>
      <c r="H187" s="30">
        <v>3145634</v>
      </c>
      <c r="I187" s="30">
        <v>2720839</v>
      </c>
      <c r="J187" s="30">
        <v>3636792</v>
      </c>
      <c r="K187" s="87"/>
    </row>
    <row r="188" spans="2:11" ht="12.75">
      <c r="B188" s="27" t="s">
        <v>53</v>
      </c>
      <c r="C188" s="30">
        <v>197068</v>
      </c>
      <c r="D188" s="30">
        <v>246309</v>
      </c>
      <c r="E188" s="30">
        <v>355697</v>
      </c>
      <c r="F188" s="54">
        <v>451248</v>
      </c>
      <c r="G188" s="54">
        <v>497616</v>
      </c>
      <c r="H188" s="30">
        <v>470457</v>
      </c>
      <c r="I188" s="30">
        <v>513756</v>
      </c>
      <c r="J188" s="30">
        <v>517712</v>
      </c>
      <c r="K188" s="87"/>
    </row>
    <row r="189" spans="2:11" ht="12.75">
      <c r="B189" s="27" t="s">
        <v>236</v>
      </c>
      <c r="C189" s="30">
        <v>439104</v>
      </c>
      <c r="D189" s="30">
        <v>541279</v>
      </c>
      <c r="E189" s="30">
        <v>661761</v>
      </c>
      <c r="F189" s="54">
        <v>368195</v>
      </c>
      <c r="G189" s="54">
        <v>90694</v>
      </c>
      <c r="H189" s="30">
        <v>199124</v>
      </c>
      <c r="I189" s="30">
        <v>388280</v>
      </c>
      <c r="J189" s="30">
        <v>524205</v>
      </c>
      <c r="K189" s="87"/>
    </row>
    <row r="190" spans="2:11" ht="12.75">
      <c r="B190" s="27" t="s">
        <v>55</v>
      </c>
      <c r="C190" s="30">
        <v>25060</v>
      </c>
      <c r="D190" s="30">
        <v>93006</v>
      </c>
      <c r="E190" s="30">
        <v>97258</v>
      </c>
      <c r="F190" s="54">
        <v>103034</v>
      </c>
      <c r="G190" s="54">
        <v>102163</v>
      </c>
      <c r="H190" s="30">
        <v>148703</v>
      </c>
      <c r="I190" s="30">
        <v>164678</v>
      </c>
      <c r="J190" s="30">
        <v>164486</v>
      </c>
      <c r="K190" s="87"/>
    </row>
    <row r="191" spans="2:11" ht="11.25" customHeight="1">
      <c r="B191" s="36" t="s">
        <v>267</v>
      </c>
      <c r="C191" s="37">
        <f>SUM(C184:C188)</f>
        <v>1358910</v>
      </c>
      <c r="D191" s="37">
        <f>SUM(D184:D188)</f>
        <v>1804292</v>
      </c>
      <c r="E191" s="37">
        <f>SUM(E184:E188)</f>
        <v>2414573</v>
      </c>
      <c r="F191" s="37">
        <f>SUM(F184:F188)</f>
        <v>3172113</v>
      </c>
      <c r="G191" s="37">
        <f>SUM(G184:G188)</f>
        <v>3122836</v>
      </c>
      <c r="H191" s="37">
        <v>4392698</v>
      </c>
      <c r="I191" s="37">
        <v>4277416</v>
      </c>
      <c r="J191" s="37">
        <v>5615455</v>
      </c>
      <c r="K191" s="87"/>
    </row>
    <row r="192" spans="2:11" ht="12.75">
      <c r="B192" s="27" t="s">
        <v>274</v>
      </c>
      <c r="C192" s="87"/>
      <c r="D192" s="87"/>
      <c r="E192" s="87"/>
      <c r="F192" s="87"/>
      <c r="G192" s="87"/>
      <c r="H192" s="87"/>
      <c r="I192" s="87"/>
      <c r="J192" s="87"/>
      <c r="K192" s="87"/>
    </row>
    <row r="193" spans="2:11" ht="12.75">
      <c r="B193" s="36" t="s">
        <v>268</v>
      </c>
      <c r="C193" s="37">
        <f>SUM(C186:C190)</f>
        <v>1821071</v>
      </c>
      <c r="D193" s="37">
        <f>SUM(D186:D190)</f>
        <v>2436573</v>
      </c>
      <c r="E193" s="37">
        <f>SUM(E186:E190)</f>
        <v>3171587</v>
      </c>
      <c r="F193" s="37">
        <f>SUM(F186:F190)</f>
        <v>3643342</v>
      </c>
      <c r="G193" s="37">
        <f>SUM(G186:G190)</f>
        <v>3315693</v>
      </c>
      <c r="H193" s="37">
        <v>4392698</v>
      </c>
      <c r="I193" s="37">
        <v>4277416</v>
      </c>
      <c r="J193" s="37">
        <v>5615455</v>
      </c>
      <c r="K193" s="87"/>
    </row>
    <row r="194" spans="2:11" ht="12.75">
      <c r="B194" s="6"/>
      <c r="C194" s="10"/>
      <c r="D194" s="10"/>
      <c r="E194" s="10"/>
      <c r="F194" s="10"/>
      <c r="G194" s="10"/>
      <c r="H194" s="10"/>
      <c r="I194" s="10"/>
      <c r="J194" s="10"/>
      <c r="K194" s="10"/>
    </row>
    <row r="195" spans="1:13" s="28" customFormat="1" ht="12.75">
      <c r="A195" s="12"/>
      <c r="C195" s="29">
        <v>2003</v>
      </c>
      <c r="D195" s="29">
        <v>2004</v>
      </c>
      <c r="E195" s="29">
        <v>2005</v>
      </c>
      <c r="F195" s="29">
        <v>2006</v>
      </c>
      <c r="G195" s="29">
        <v>2007</v>
      </c>
      <c r="H195" s="29">
        <v>2008</v>
      </c>
      <c r="I195" s="29">
        <v>2009</v>
      </c>
      <c r="J195" s="29">
        <v>2010</v>
      </c>
      <c r="K195" s="29" t="s">
        <v>358</v>
      </c>
      <c r="L195" s="29" t="s">
        <v>359</v>
      </c>
      <c r="M195" s="29">
        <v>2013</v>
      </c>
    </row>
    <row r="196" spans="1:14" s="85" customFormat="1" ht="12.75">
      <c r="A196" s="83"/>
      <c r="B196" s="86" t="s">
        <v>303</v>
      </c>
      <c r="C196" s="87"/>
      <c r="D196" s="87"/>
      <c r="E196" s="87"/>
      <c r="F196" s="87"/>
      <c r="G196" s="87"/>
      <c r="H196" s="87"/>
      <c r="I196" s="87"/>
      <c r="J196" s="30">
        <v>712093</v>
      </c>
      <c r="K196" s="30">
        <v>795305</v>
      </c>
      <c r="L196" s="30">
        <v>779080</v>
      </c>
      <c r="M196" s="30">
        <v>642038</v>
      </c>
      <c r="N196" s="2"/>
    </row>
    <row r="197" spans="1:14" s="85" customFormat="1" ht="12.75">
      <c r="A197" s="83"/>
      <c r="B197" s="86" t="s">
        <v>304</v>
      </c>
      <c r="C197" s="87"/>
      <c r="D197" s="87"/>
      <c r="E197" s="87"/>
      <c r="F197" s="87"/>
      <c r="G197" s="87"/>
      <c r="H197" s="87"/>
      <c r="I197" s="87"/>
      <c r="J197" s="30">
        <v>4149991</v>
      </c>
      <c r="K197" s="30">
        <v>4564311</v>
      </c>
      <c r="L197" s="30">
        <v>4810232</v>
      </c>
      <c r="M197" s="30">
        <v>4847969</v>
      </c>
      <c r="N197" s="2"/>
    </row>
    <row r="198" spans="1:14" s="85" customFormat="1" ht="12.75">
      <c r="A198" s="83"/>
      <c r="B198" s="86" t="s">
        <v>305</v>
      </c>
      <c r="C198" s="87"/>
      <c r="D198" s="87"/>
      <c r="E198" s="87"/>
      <c r="F198" s="87"/>
      <c r="G198" s="87"/>
      <c r="H198" s="87"/>
      <c r="I198" s="87"/>
      <c r="J198" s="30">
        <v>698347</v>
      </c>
      <c r="K198" s="30">
        <v>430184</v>
      </c>
      <c r="L198" s="30">
        <v>462924</v>
      </c>
      <c r="M198" s="30">
        <v>385522</v>
      </c>
      <c r="N198" s="2"/>
    </row>
    <row r="199" spans="1:14" s="85" customFormat="1" ht="12.75">
      <c r="A199" s="83"/>
      <c r="B199" s="86" t="s">
        <v>55</v>
      </c>
      <c r="C199" s="87"/>
      <c r="D199" s="87"/>
      <c r="E199" s="87"/>
      <c r="F199" s="87"/>
      <c r="G199" s="87"/>
      <c r="H199" s="87"/>
      <c r="I199" s="87"/>
      <c r="J199" s="30">
        <v>164486</v>
      </c>
      <c r="K199" s="30">
        <v>164998</v>
      </c>
      <c r="L199" s="30">
        <v>158535</v>
      </c>
      <c r="M199" s="30">
        <v>137144</v>
      </c>
      <c r="N199" s="2"/>
    </row>
    <row r="200" spans="1:14" s="85" customFormat="1" ht="12.75">
      <c r="A200" s="83"/>
      <c r="B200" s="84" t="s">
        <v>267</v>
      </c>
      <c r="C200" s="87"/>
      <c r="D200" s="87"/>
      <c r="E200" s="87"/>
      <c r="F200" s="87"/>
      <c r="G200" s="87"/>
      <c r="H200" s="87"/>
      <c r="I200" s="87"/>
      <c r="J200" s="37">
        <v>5724917</v>
      </c>
      <c r="K200" s="37">
        <v>5954798</v>
      </c>
      <c r="L200" s="37">
        <v>6210771</v>
      </c>
      <c r="M200" s="37">
        <v>6012673</v>
      </c>
      <c r="N200" s="2"/>
    </row>
    <row r="201" spans="1:13" s="85" customFormat="1" ht="12.75">
      <c r="A201" s="83"/>
      <c r="B201" s="86" t="s">
        <v>274</v>
      </c>
      <c r="C201" s="87"/>
      <c r="D201" s="87"/>
      <c r="E201" s="87"/>
      <c r="F201" s="87"/>
      <c r="G201" s="87"/>
      <c r="H201" s="87"/>
      <c r="I201" s="87"/>
      <c r="J201" s="87"/>
      <c r="K201" s="87"/>
      <c r="L201" s="87"/>
      <c r="M201" s="87"/>
    </row>
    <row r="202" spans="1:14" s="85" customFormat="1" ht="12.75">
      <c r="A202" s="83"/>
      <c r="B202" s="84" t="s">
        <v>268</v>
      </c>
      <c r="C202" s="87"/>
      <c r="D202" s="87"/>
      <c r="E202" s="87"/>
      <c r="F202" s="87"/>
      <c r="G202" s="87"/>
      <c r="H202" s="87"/>
      <c r="I202" s="87"/>
      <c r="J202" s="37">
        <v>5724917</v>
      </c>
      <c r="K202" s="37">
        <v>5954798</v>
      </c>
      <c r="L202" s="37">
        <v>6210771</v>
      </c>
      <c r="M202" s="37">
        <v>6012673</v>
      </c>
      <c r="N202" s="2"/>
    </row>
    <row r="203" spans="1:13" s="85" customFormat="1" ht="12.75">
      <c r="A203" s="83"/>
      <c r="B203" s="84"/>
      <c r="C203" s="37"/>
      <c r="D203" s="37"/>
      <c r="E203" s="37"/>
      <c r="F203" s="37"/>
      <c r="G203" s="37"/>
      <c r="H203" s="37"/>
      <c r="I203" s="37"/>
      <c r="J203" s="37"/>
      <c r="K203" s="37"/>
      <c r="L203" s="37"/>
      <c r="M203" s="37"/>
    </row>
    <row r="204" spans="2:11" ht="12.75">
      <c r="B204" s="6"/>
      <c r="C204" s="10"/>
      <c r="D204" s="10"/>
      <c r="E204" s="10"/>
      <c r="F204" s="10"/>
      <c r="G204" s="10"/>
      <c r="H204" s="10"/>
      <c r="I204" s="10"/>
      <c r="J204" s="10"/>
      <c r="K204" s="10"/>
    </row>
    <row r="205" spans="1:2" s="18" customFormat="1" ht="12.75">
      <c r="A205" s="61"/>
      <c r="B205" s="1" t="s">
        <v>147</v>
      </c>
    </row>
    <row r="206" spans="1:13" s="28" customFormat="1" ht="12.75">
      <c r="A206" s="12"/>
      <c r="C206" s="29">
        <v>2003</v>
      </c>
      <c r="D206" s="29">
        <v>2004</v>
      </c>
      <c r="E206" s="29">
        <v>2005</v>
      </c>
      <c r="F206" s="29" t="s">
        <v>280</v>
      </c>
      <c r="G206" s="29" t="s">
        <v>281</v>
      </c>
      <c r="H206" s="29" t="s">
        <v>282</v>
      </c>
      <c r="I206" s="92" t="s">
        <v>283</v>
      </c>
      <c r="J206" s="92" t="s">
        <v>319</v>
      </c>
      <c r="K206" s="87"/>
      <c r="L206" s="92"/>
      <c r="M206" s="92"/>
    </row>
    <row r="207" spans="2:11" ht="12.75">
      <c r="B207" s="27" t="s">
        <v>51</v>
      </c>
      <c r="C207" s="54">
        <v>43494</v>
      </c>
      <c r="D207" s="54">
        <v>54167</v>
      </c>
      <c r="E207" s="54">
        <v>105374</v>
      </c>
      <c r="F207" s="54">
        <v>122930</v>
      </c>
      <c r="G207" s="54">
        <v>78864</v>
      </c>
      <c r="H207" s="54">
        <v>191018</v>
      </c>
      <c r="I207" s="54">
        <v>136722</v>
      </c>
      <c r="J207" s="54">
        <v>206857</v>
      </c>
      <c r="K207" s="87"/>
    </row>
    <row r="208" spans="2:11" ht="12.75">
      <c r="B208" s="27" t="s">
        <v>52</v>
      </c>
      <c r="C208" s="54">
        <v>67634</v>
      </c>
      <c r="D208" s="54">
        <v>158902</v>
      </c>
      <c r="E208" s="54">
        <v>176987</v>
      </c>
      <c r="F208" s="54">
        <v>175337</v>
      </c>
      <c r="G208" s="54">
        <v>171935</v>
      </c>
      <c r="H208" s="54">
        <v>72450</v>
      </c>
      <c r="I208" s="54">
        <v>15474</v>
      </c>
      <c r="J208" s="54">
        <v>31808</v>
      </c>
      <c r="K208" s="87"/>
    </row>
    <row r="209" spans="2:11" ht="12.75">
      <c r="B209" s="27" t="s">
        <v>53</v>
      </c>
      <c r="C209" s="54">
        <v>1287</v>
      </c>
      <c r="D209" s="54">
        <v>18801</v>
      </c>
      <c r="E209" s="54">
        <v>19114</v>
      </c>
      <c r="F209" s="54">
        <v>23297</v>
      </c>
      <c r="G209" s="54">
        <v>40892</v>
      </c>
      <c r="H209" s="54">
        <v>-7589</v>
      </c>
      <c r="I209" s="54">
        <v>61902</v>
      </c>
      <c r="J209" s="54">
        <v>67666</v>
      </c>
      <c r="K209" s="87"/>
    </row>
    <row r="210" spans="2:11" ht="12.75">
      <c r="B210" s="27" t="s">
        <v>236</v>
      </c>
      <c r="C210" s="54">
        <v>7527</v>
      </c>
      <c r="D210" s="54">
        <v>64841</v>
      </c>
      <c r="E210" s="54">
        <v>50415</v>
      </c>
      <c r="F210" s="54">
        <v>111564</v>
      </c>
      <c r="G210" s="54">
        <v>38743</v>
      </c>
      <c r="H210" s="54">
        <v>38661</v>
      </c>
      <c r="I210" s="54">
        <v>-15219</v>
      </c>
      <c r="J210" s="54">
        <v>1098</v>
      </c>
      <c r="K210" s="87"/>
    </row>
    <row r="211" spans="2:11" ht="12.75">
      <c r="B211" s="27" t="s">
        <v>55</v>
      </c>
      <c r="C211" s="54">
        <v>-35365</v>
      </c>
      <c r="D211" s="54">
        <v>-51977</v>
      </c>
      <c r="E211" s="54">
        <v>-41788</v>
      </c>
      <c r="F211" s="54">
        <v>-41086</v>
      </c>
      <c r="G211" s="54">
        <v>26446</v>
      </c>
      <c r="H211" s="54">
        <v>-37697</v>
      </c>
      <c r="I211" s="54">
        <v>28000</v>
      </c>
      <c r="J211" s="54">
        <v>-68716</v>
      </c>
      <c r="K211" s="87"/>
    </row>
    <row r="212" spans="2:11" ht="12.75">
      <c r="B212" s="27" t="s">
        <v>57</v>
      </c>
      <c r="C212" s="54">
        <v>-1506</v>
      </c>
      <c r="D212" s="54">
        <v>4037</v>
      </c>
      <c r="E212" s="54">
        <v>-5666</v>
      </c>
      <c r="F212" s="54">
        <v>17530</v>
      </c>
      <c r="G212" s="54">
        <v>-1375</v>
      </c>
      <c r="H212" s="54">
        <v>-57619</v>
      </c>
      <c r="I212" s="54">
        <v>5500</v>
      </c>
      <c r="J212" s="54">
        <v>345</v>
      </c>
      <c r="K212" s="87"/>
    </row>
    <row r="213" spans="2:11" ht="12.75">
      <c r="B213" s="36" t="s">
        <v>269</v>
      </c>
      <c r="C213" s="37">
        <v>83071</v>
      </c>
      <c r="D213" s="37">
        <v>248771</v>
      </c>
      <c r="E213" s="37">
        <v>304436</v>
      </c>
      <c r="F213" s="37">
        <v>409572</v>
      </c>
      <c r="G213" s="37">
        <v>355505</v>
      </c>
      <c r="H213" s="56">
        <v>199224</v>
      </c>
      <c r="I213" s="56">
        <v>232379</v>
      </c>
      <c r="J213" s="56">
        <v>239058</v>
      </c>
      <c r="K213" s="87"/>
    </row>
    <row r="214" spans="2:11" ht="12.75">
      <c r="B214" s="27" t="s">
        <v>274</v>
      </c>
      <c r="C214" s="87"/>
      <c r="D214" s="87"/>
      <c r="E214" s="87"/>
      <c r="F214" s="87"/>
      <c r="G214" s="87"/>
      <c r="H214" s="87"/>
      <c r="I214" s="87"/>
      <c r="J214" s="87"/>
      <c r="K214" s="87"/>
    </row>
    <row r="215" spans="2:11" ht="12.75">
      <c r="B215" s="36" t="s">
        <v>270</v>
      </c>
      <c r="C215" s="37">
        <v>83071</v>
      </c>
      <c r="D215" s="37">
        <v>248771</v>
      </c>
      <c r="E215" s="37">
        <v>304436</v>
      </c>
      <c r="F215" s="37">
        <v>409572</v>
      </c>
      <c r="G215" s="37">
        <v>355505</v>
      </c>
      <c r="H215" s="56">
        <v>199224</v>
      </c>
      <c r="I215" s="56">
        <v>232379</v>
      </c>
      <c r="J215" s="56">
        <v>239058</v>
      </c>
      <c r="K215" s="87"/>
    </row>
    <row r="216" spans="2:11" ht="12.75">
      <c r="B216" s="6"/>
      <c r="C216" s="10"/>
      <c r="D216" s="10"/>
      <c r="E216" s="10"/>
      <c r="F216" s="10"/>
      <c r="G216" s="10"/>
      <c r="H216" s="10"/>
      <c r="I216" s="10"/>
      <c r="J216" s="10"/>
      <c r="K216" s="10"/>
    </row>
    <row r="217" spans="1:13" s="28" customFormat="1" ht="12.75">
      <c r="A217" s="12"/>
      <c r="C217" s="29">
        <v>2003</v>
      </c>
      <c r="D217" s="29">
        <v>2004</v>
      </c>
      <c r="E217" s="29">
        <v>2005</v>
      </c>
      <c r="F217" s="29">
        <v>2006</v>
      </c>
      <c r="G217" s="29">
        <v>2007</v>
      </c>
      <c r="H217" s="29">
        <v>2008</v>
      </c>
      <c r="I217" s="29">
        <v>2009</v>
      </c>
      <c r="J217" s="29">
        <v>2010</v>
      </c>
      <c r="K217" s="29" t="s">
        <v>358</v>
      </c>
      <c r="L217" s="29" t="s">
        <v>359</v>
      </c>
      <c r="M217" s="29">
        <v>2013</v>
      </c>
    </row>
    <row r="218" spans="1:14" s="85" customFormat="1" ht="12.75">
      <c r="A218" s="83"/>
      <c r="B218" s="86" t="s">
        <v>303</v>
      </c>
      <c r="C218" s="87"/>
      <c r="D218" s="87"/>
      <c r="E218" s="87"/>
      <c r="F218" s="87"/>
      <c r="G218" s="87"/>
      <c r="H218" s="87"/>
      <c r="I218" s="87"/>
      <c r="J218" s="54">
        <v>236519</v>
      </c>
      <c r="K218" s="54">
        <v>321639</v>
      </c>
      <c r="L218" s="54">
        <v>256213</v>
      </c>
      <c r="M218" s="54">
        <v>141520</v>
      </c>
      <c r="N218" s="2"/>
    </row>
    <row r="219" spans="1:14" s="85" customFormat="1" ht="12.75">
      <c r="A219" s="83"/>
      <c r="B219" s="86" t="s">
        <v>304</v>
      </c>
      <c r="C219" s="87"/>
      <c r="D219" s="87"/>
      <c r="E219" s="87"/>
      <c r="F219" s="87"/>
      <c r="G219" s="87"/>
      <c r="H219" s="87"/>
      <c r="I219" s="87"/>
      <c r="J219" s="54">
        <v>31586</v>
      </c>
      <c r="K219" s="54">
        <v>-74230</v>
      </c>
      <c r="L219" s="54">
        <v>-12858</v>
      </c>
      <c r="M219" s="54">
        <v>-169659</v>
      </c>
      <c r="N219" s="2"/>
    </row>
    <row r="220" spans="1:14" s="85" customFormat="1" ht="12.75">
      <c r="A220" s="83"/>
      <c r="B220" s="86" t="s">
        <v>305</v>
      </c>
      <c r="C220" s="87"/>
      <c r="D220" s="87"/>
      <c r="E220" s="87"/>
      <c r="F220" s="87"/>
      <c r="G220" s="87"/>
      <c r="H220" s="87"/>
      <c r="I220" s="87"/>
      <c r="J220" s="54">
        <v>48387</v>
      </c>
      <c r="K220" s="54">
        <v>61905</v>
      </c>
      <c r="L220" s="54">
        <v>35494</v>
      </c>
      <c r="M220" s="54">
        <v>34009</v>
      </c>
      <c r="N220" s="2"/>
    </row>
    <row r="221" spans="1:14" s="85" customFormat="1" ht="12.75">
      <c r="A221" s="83"/>
      <c r="B221" s="86" t="s">
        <v>55</v>
      </c>
      <c r="C221" s="87"/>
      <c r="D221" s="87"/>
      <c r="E221" s="87"/>
      <c r="F221" s="87"/>
      <c r="G221" s="87"/>
      <c r="H221" s="87"/>
      <c r="I221" s="87"/>
      <c r="J221" s="54">
        <v>-62891</v>
      </c>
      <c r="K221" s="54">
        <v>-44510</v>
      </c>
      <c r="L221" s="54">
        <v>-56669</v>
      </c>
      <c r="M221" s="54">
        <v>62489</v>
      </c>
      <c r="N221" s="2"/>
    </row>
    <row r="222" spans="1:14" s="85" customFormat="1" ht="12.75">
      <c r="A222" s="83"/>
      <c r="B222" s="86" t="s">
        <v>57</v>
      </c>
      <c r="C222" s="87"/>
      <c r="D222" s="87"/>
      <c r="E222" s="87"/>
      <c r="F222" s="87"/>
      <c r="G222" s="87"/>
      <c r="H222" s="87"/>
      <c r="I222" s="87"/>
      <c r="J222" s="54">
        <v>-8123</v>
      </c>
      <c r="K222" s="54">
        <v>-11622</v>
      </c>
      <c r="L222" s="54">
        <v>-16885</v>
      </c>
      <c r="M222" s="54">
        <v>37991</v>
      </c>
      <c r="N222" s="2"/>
    </row>
    <row r="223" spans="1:14" s="85" customFormat="1" ht="12.75">
      <c r="A223" s="83"/>
      <c r="B223" s="84" t="s">
        <v>269</v>
      </c>
      <c r="C223" s="87"/>
      <c r="D223" s="87"/>
      <c r="E223" s="87"/>
      <c r="F223" s="87"/>
      <c r="G223" s="87"/>
      <c r="H223" s="87"/>
      <c r="I223" s="87"/>
      <c r="J223" s="56">
        <v>245478</v>
      </c>
      <c r="K223" s="56">
        <v>253182</v>
      </c>
      <c r="L223" s="56">
        <v>205295</v>
      </c>
      <c r="M223" s="56">
        <v>-18628</v>
      </c>
      <c r="N223" s="2"/>
    </row>
    <row r="224" spans="1:13" s="85" customFormat="1" ht="12.75">
      <c r="A224" s="83"/>
      <c r="B224" s="86" t="s">
        <v>274</v>
      </c>
      <c r="C224" s="87"/>
      <c r="D224" s="87"/>
      <c r="E224" s="87"/>
      <c r="F224" s="87"/>
      <c r="G224" s="87"/>
      <c r="H224" s="87"/>
      <c r="I224" s="87"/>
      <c r="J224" s="87"/>
      <c r="K224" s="87"/>
      <c r="L224" s="87"/>
      <c r="M224" s="87"/>
    </row>
    <row r="225" spans="1:14" s="85" customFormat="1" ht="12.75">
      <c r="A225" s="83"/>
      <c r="B225" s="84" t="s">
        <v>270</v>
      </c>
      <c r="C225" s="87"/>
      <c r="D225" s="87"/>
      <c r="E225" s="87"/>
      <c r="F225" s="87"/>
      <c r="G225" s="87"/>
      <c r="H225" s="87"/>
      <c r="I225" s="87"/>
      <c r="J225" s="56">
        <v>245478</v>
      </c>
      <c r="K225" s="56">
        <v>253182</v>
      </c>
      <c r="L225" s="56">
        <v>205295</v>
      </c>
      <c r="M225" s="56">
        <v>-18628</v>
      </c>
      <c r="N225" s="2"/>
    </row>
    <row r="226" spans="2:5" ht="12.75">
      <c r="B226" s="2" t="s">
        <v>174</v>
      </c>
      <c r="C226" s="10"/>
      <c r="D226" s="10"/>
      <c r="E226" s="10"/>
    </row>
    <row r="227" spans="2:5" ht="12.75">
      <c r="B227" s="2" t="s">
        <v>175</v>
      </c>
      <c r="C227" s="10"/>
      <c r="D227" s="10"/>
      <c r="E227" s="10"/>
    </row>
    <row r="228" spans="2:5" ht="12.75">
      <c r="B228" s="2" t="s">
        <v>182</v>
      </c>
      <c r="C228" s="10"/>
      <c r="D228" s="10"/>
      <c r="E228" s="10"/>
    </row>
    <row r="229" ht="12.75">
      <c r="B229" s="2" t="s">
        <v>285</v>
      </c>
    </row>
    <row r="230" ht="12.75">
      <c r="B230" s="2" t="s">
        <v>286</v>
      </c>
    </row>
    <row r="231" spans="1:2" s="85" customFormat="1" ht="12.75">
      <c r="A231" s="83"/>
      <c r="B231" s="85" t="s">
        <v>320</v>
      </c>
    </row>
    <row r="233" spans="1:2" s="18" customFormat="1" ht="12.75">
      <c r="A233" s="61"/>
      <c r="B233" s="1" t="s">
        <v>148</v>
      </c>
    </row>
    <row r="234" spans="1:13" s="28" customFormat="1" ht="12.75">
      <c r="A234" s="12"/>
      <c r="C234" s="29">
        <v>2003</v>
      </c>
      <c r="D234" s="29">
        <v>2004</v>
      </c>
      <c r="E234" s="29">
        <v>2005</v>
      </c>
      <c r="F234" s="29" t="s">
        <v>277</v>
      </c>
      <c r="G234" s="29" t="s">
        <v>181</v>
      </c>
      <c r="H234" s="29" t="s">
        <v>264</v>
      </c>
      <c r="I234" s="92" t="s">
        <v>279</v>
      </c>
      <c r="J234" s="92">
        <v>2010</v>
      </c>
      <c r="K234" s="87"/>
      <c r="L234" s="92"/>
      <c r="M234" s="92"/>
    </row>
    <row r="235" spans="2:11" ht="12.75">
      <c r="B235" s="27" t="s">
        <v>51</v>
      </c>
      <c r="C235" s="30">
        <v>21048</v>
      </c>
      <c r="D235" s="30">
        <v>22813</v>
      </c>
      <c r="E235" s="30">
        <v>31859</v>
      </c>
      <c r="F235" s="30">
        <v>36311</v>
      </c>
      <c r="G235" s="54">
        <v>40572</v>
      </c>
      <c r="H235" s="54">
        <v>36920</v>
      </c>
      <c r="I235" s="54">
        <v>67536</v>
      </c>
      <c r="J235" s="54">
        <v>127639</v>
      </c>
      <c r="K235" s="87"/>
    </row>
    <row r="236" spans="2:11" ht="12.75">
      <c r="B236" s="27" t="s">
        <v>52</v>
      </c>
      <c r="C236" s="30">
        <v>41030</v>
      </c>
      <c r="D236" s="30">
        <v>56487</v>
      </c>
      <c r="E236" s="30">
        <v>61695</v>
      </c>
      <c r="F236" s="30">
        <v>62514</v>
      </c>
      <c r="G236" s="54">
        <v>63513</v>
      </c>
      <c r="H236" s="54">
        <v>74912</v>
      </c>
      <c r="I236" s="54">
        <v>93494</v>
      </c>
      <c r="J236" s="54">
        <v>99100</v>
      </c>
      <c r="K236" s="87"/>
    </row>
    <row r="237" spans="2:11" ht="12.75">
      <c r="B237" s="27" t="s">
        <v>53</v>
      </c>
      <c r="C237" s="30">
        <v>13215</v>
      </c>
      <c r="D237" s="30">
        <v>12297</v>
      </c>
      <c r="E237" s="30">
        <v>14027</v>
      </c>
      <c r="F237" s="30">
        <v>18498</v>
      </c>
      <c r="G237" s="54">
        <v>19415</v>
      </c>
      <c r="H237" s="54">
        <v>19681</v>
      </c>
      <c r="I237" s="54">
        <v>15691</v>
      </c>
      <c r="J237" s="54">
        <v>19899</v>
      </c>
      <c r="K237" s="87"/>
    </row>
    <row r="238" spans="2:11" ht="12.75">
      <c r="B238" s="27" t="s">
        <v>236</v>
      </c>
      <c r="C238" s="30">
        <v>10927</v>
      </c>
      <c r="D238" s="30">
        <v>6598</v>
      </c>
      <c r="E238" s="30">
        <v>6850</v>
      </c>
      <c r="F238" s="30">
        <v>6925</v>
      </c>
      <c r="G238" s="54">
        <v>7487</v>
      </c>
      <c r="H238" s="54">
        <v>11503</v>
      </c>
      <c r="I238" s="54">
        <v>18308</v>
      </c>
      <c r="J238" s="54">
        <v>17847</v>
      </c>
      <c r="K238" s="87"/>
    </row>
    <row r="239" spans="2:11" ht="12.75">
      <c r="B239" s="27" t="s">
        <v>55</v>
      </c>
      <c r="C239" s="30">
        <v>9230</v>
      </c>
      <c r="D239" s="30">
        <v>10918</v>
      </c>
      <c r="E239" s="30">
        <v>9618</v>
      </c>
      <c r="F239" s="30">
        <v>9356</v>
      </c>
      <c r="G239" s="54">
        <v>10159</v>
      </c>
      <c r="H239" s="54">
        <v>11072</v>
      </c>
      <c r="I239" s="54">
        <v>15227</v>
      </c>
      <c r="J239" s="54">
        <v>18038</v>
      </c>
      <c r="K239" s="87"/>
    </row>
    <row r="240" spans="2:11" ht="12.75">
      <c r="B240" s="27" t="s">
        <v>110</v>
      </c>
      <c r="C240" s="55" t="s">
        <v>109</v>
      </c>
      <c r="D240" s="54">
        <v>-554</v>
      </c>
      <c r="E240" s="54">
        <v>-549</v>
      </c>
      <c r="F240" s="54">
        <v>-778</v>
      </c>
      <c r="G240" s="54">
        <v>-608</v>
      </c>
      <c r="H240" s="54">
        <v>-2180</v>
      </c>
      <c r="I240" s="54">
        <v>-3116</v>
      </c>
      <c r="J240" s="54">
        <v>-3454</v>
      </c>
      <c r="K240" s="87"/>
    </row>
    <row r="241" spans="2:11" ht="12.75">
      <c r="B241" s="36" t="s">
        <v>271</v>
      </c>
      <c r="C241" s="37">
        <v>95450</v>
      </c>
      <c r="D241" s="37">
        <v>108559</v>
      </c>
      <c r="E241" s="37">
        <v>123500</v>
      </c>
      <c r="F241" s="37">
        <v>132826</v>
      </c>
      <c r="G241" s="37">
        <v>140538</v>
      </c>
      <c r="H241" s="37">
        <v>151908</v>
      </c>
      <c r="I241" s="37">
        <v>207140</v>
      </c>
      <c r="J241" s="37">
        <v>279069</v>
      </c>
      <c r="K241" s="87"/>
    </row>
    <row r="242" spans="2:11" ht="12.75">
      <c r="B242" s="27" t="s">
        <v>274</v>
      </c>
      <c r="C242" s="87"/>
      <c r="D242" s="87"/>
      <c r="E242" s="87"/>
      <c r="F242" s="87"/>
      <c r="G242" s="87"/>
      <c r="H242" s="87"/>
      <c r="I242" s="87"/>
      <c r="J242" s="87"/>
      <c r="K242" s="87"/>
    </row>
    <row r="243" spans="2:11" ht="12.75">
      <c r="B243" s="36" t="s">
        <v>272</v>
      </c>
      <c r="C243" s="37">
        <v>95450</v>
      </c>
      <c r="D243" s="37">
        <v>108559</v>
      </c>
      <c r="E243" s="37">
        <v>123500</v>
      </c>
      <c r="F243" s="37">
        <v>132826</v>
      </c>
      <c r="G243" s="37">
        <v>140538</v>
      </c>
      <c r="H243" s="37">
        <v>151908</v>
      </c>
      <c r="I243" s="37">
        <v>207140</v>
      </c>
      <c r="J243" s="37">
        <v>279069</v>
      </c>
      <c r="K243" s="87"/>
    </row>
    <row r="245" spans="1:13" s="28" customFormat="1" ht="12.75">
      <c r="A245" s="12"/>
      <c r="C245" s="29">
        <v>2003</v>
      </c>
      <c r="D245" s="29">
        <v>2004</v>
      </c>
      <c r="E245" s="29">
        <v>2005</v>
      </c>
      <c r="F245" s="29" t="s">
        <v>277</v>
      </c>
      <c r="G245" s="29" t="s">
        <v>181</v>
      </c>
      <c r="H245" s="29" t="s">
        <v>264</v>
      </c>
      <c r="I245" s="92" t="s">
        <v>279</v>
      </c>
      <c r="J245" s="92">
        <v>2010</v>
      </c>
      <c r="K245" s="92" t="s">
        <v>358</v>
      </c>
      <c r="L245" s="92" t="s">
        <v>359</v>
      </c>
      <c r="M245" s="92">
        <v>2013</v>
      </c>
    </row>
    <row r="246" spans="1:13" s="85" customFormat="1" ht="12.75">
      <c r="A246" s="83"/>
      <c r="B246" s="86" t="s">
        <v>303</v>
      </c>
      <c r="C246" s="87"/>
      <c r="D246" s="87"/>
      <c r="E246" s="87"/>
      <c r="F246" s="87"/>
      <c r="G246" s="87"/>
      <c r="H246" s="87"/>
      <c r="I246" s="87"/>
      <c r="J246" s="54">
        <v>127639</v>
      </c>
      <c r="K246" s="54">
        <v>154254</v>
      </c>
      <c r="L246" s="54">
        <v>146633</v>
      </c>
      <c r="M246" s="54">
        <v>229171</v>
      </c>
    </row>
    <row r="247" spans="1:13" s="85" customFormat="1" ht="12.75">
      <c r="A247" s="83"/>
      <c r="B247" s="86" t="s">
        <v>304</v>
      </c>
      <c r="C247" s="87"/>
      <c r="D247" s="87"/>
      <c r="E247" s="87"/>
      <c r="F247" s="87"/>
      <c r="G247" s="87"/>
      <c r="H247" s="87"/>
      <c r="I247" s="87"/>
      <c r="J247" s="54">
        <v>119443</v>
      </c>
      <c r="K247" s="54">
        <v>160019</v>
      </c>
      <c r="L247" s="54">
        <v>137513</v>
      </c>
      <c r="M247" s="54">
        <v>277425</v>
      </c>
    </row>
    <row r="248" spans="1:13" s="85" customFormat="1" ht="12.75">
      <c r="A248" s="83"/>
      <c r="B248" s="86" t="s">
        <v>305</v>
      </c>
      <c r="C248" s="87"/>
      <c r="D248" s="87"/>
      <c r="E248" s="87"/>
      <c r="F248" s="87"/>
      <c r="G248" s="87"/>
      <c r="H248" s="87"/>
      <c r="I248" s="87"/>
      <c r="J248" s="54">
        <v>18893</v>
      </c>
      <c r="K248" s="54">
        <v>19939</v>
      </c>
      <c r="L248" s="54">
        <v>22312</v>
      </c>
      <c r="M248" s="54">
        <v>21920</v>
      </c>
    </row>
    <row r="249" spans="1:13" s="85" customFormat="1" ht="12.75">
      <c r="A249" s="83"/>
      <c r="B249" s="86" t="s">
        <v>55</v>
      </c>
      <c r="C249" s="87"/>
      <c r="D249" s="87"/>
      <c r="E249" s="87"/>
      <c r="F249" s="87"/>
      <c r="G249" s="87"/>
      <c r="H249" s="87"/>
      <c r="I249" s="87"/>
      <c r="J249" s="54">
        <v>18038</v>
      </c>
      <c r="K249" s="54">
        <v>17738</v>
      </c>
      <c r="L249" s="54">
        <v>15037</v>
      </c>
      <c r="M249" s="54">
        <v>12743</v>
      </c>
    </row>
    <row r="250" spans="1:13" s="85" customFormat="1" ht="12.75">
      <c r="A250" s="83"/>
      <c r="B250" s="86" t="s">
        <v>57</v>
      </c>
      <c r="C250" s="87"/>
      <c r="D250" s="87"/>
      <c r="E250" s="87"/>
      <c r="F250" s="87"/>
      <c r="G250" s="87"/>
      <c r="H250" s="87"/>
      <c r="I250" s="87"/>
      <c r="J250" s="54">
        <v>-3453</v>
      </c>
      <c r="K250" s="54">
        <v>-2110</v>
      </c>
      <c r="L250" s="54">
        <v>-2120</v>
      </c>
      <c r="M250" s="54">
        <v>-2165</v>
      </c>
    </row>
    <row r="251" spans="1:13" s="85" customFormat="1" ht="12.75">
      <c r="A251" s="83"/>
      <c r="B251" s="84" t="s">
        <v>271</v>
      </c>
      <c r="C251" s="87"/>
      <c r="D251" s="87"/>
      <c r="E251" s="87"/>
      <c r="F251" s="87"/>
      <c r="G251" s="87"/>
      <c r="H251" s="87"/>
      <c r="I251" s="87"/>
      <c r="J251" s="56">
        <v>280560</v>
      </c>
      <c r="K251" s="56">
        <v>349840</v>
      </c>
      <c r="L251" s="56">
        <v>319566</v>
      </c>
      <c r="M251" s="56">
        <v>593686</v>
      </c>
    </row>
    <row r="252" spans="1:13" s="85" customFormat="1" ht="12.75">
      <c r="A252" s="83"/>
      <c r="B252" s="86" t="s">
        <v>274</v>
      </c>
      <c r="C252" s="87"/>
      <c r="D252" s="87"/>
      <c r="E252" s="87"/>
      <c r="F252" s="87"/>
      <c r="G252" s="87"/>
      <c r="H252" s="87"/>
      <c r="I252" s="87"/>
      <c r="J252" s="87"/>
      <c r="K252" s="87"/>
      <c r="L252" s="87"/>
      <c r="M252" s="87"/>
    </row>
    <row r="253" spans="1:13" s="85" customFormat="1" ht="12.75">
      <c r="A253" s="83"/>
      <c r="B253" s="84" t="s">
        <v>272</v>
      </c>
      <c r="C253" s="87"/>
      <c r="D253" s="87"/>
      <c r="E253" s="87"/>
      <c r="F253" s="87"/>
      <c r="G253" s="87"/>
      <c r="H253" s="87"/>
      <c r="I253" s="87"/>
      <c r="J253" s="37">
        <v>280560</v>
      </c>
      <c r="K253" s="37">
        <v>349840</v>
      </c>
      <c r="L253" s="37">
        <v>319566</v>
      </c>
      <c r="M253" s="37">
        <v>593686</v>
      </c>
    </row>
    <row r="254" spans="1:13" s="85" customFormat="1" ht="12.75">
      <c r="A254" s="83"/>
      <c r="B254" s="84"/>
      <c r="C254" s="37"/>
      <c r="D254" s="37"/>
      <c r="E254" s="37"/>
      <c r="F254" s="37"/>
      <c r="G254" s="37"/>
      <c r="H254" s="37"/>
      <c r="I254" s="37"/>
      <c r="J254" s="37"/>
      <c r="K254" s="37"/>
      <c r="L254" s="37"/>
      <c r="M254" s="37"/>
    </row>
    <row r="256" spans="1:2" s="18" customFormat="1" ht="12.75">
      <c r="A256" s="61"/>
      <c r="B256" s="1" t="s">
        <v>51</v>
      </c>
    </row>
    <row r="257" ht="12.75">
      <c r="B257" s="6"/>
    </row>
    <row r="258" spans="1:2" s="18" customFormat="1" ht="12.75">
      <c r="A258" s="61"/>
      <c r="B258" s="1" t="s">
        <v>256</v>
      </c>
    </row>
    <row r="259" spans="1:28" s="28" customFormat="1" ht="12.75">
      <c r="A259" s="12"/>
      <c r="C259" s="29">
        <v>2003</v>
      </c>
      <c r="D259" s="29">
        <v>2004</v>
      </c>
      <c r="E259" s="29">
        <v>2005</v>
      </c>
      <c r="F259" s="29">
        <v>2006</v>
      </c>
      <c r="G259" s="29">
        <v>2007</v>
      </c>
      <c r="H259" s="29">
        <v>2008</v>
      </c>
      <c r="I259" s="29">
        <v>2009</v>
      </c>
      <c r="J259" s="87"/>
      <c r="K259" s="105"/>
      <c r="L259" s="105"/>
      <c r="M259" s="95"/>
      <c r="N259" s="95"/>
      <c r="O259" s="95"/>
      <c r="P259" s="95"/>
      <c r="Q259" s="95"/>
      <c r="R259" s="95"/>
      <c r="S259" s="95"/>
      <c r="T259" s="95"/>
      <c r="U259" s="95"/>
      <c r="V259" s="95"/>
      <c r="W259" s="95"/>
      <c r="X259" s="95"/>
      <c r="Y259" s="95"/>
      <c r="Z259" s="95"/>
      <c r="AA259" s="95"/>
      <c r="AB259" s="95"/>
    </row>
    <row r="260" spans="2:28" ht="12.75" customHeight="1">
      <c r="B260" s="27" t="s">
        <v>199</v>
      </c>
      <c r="C260" s="42">
        <v>9.8054023398</v>
      </c>
      <c r="D260" s="42">
        <v>8.664952000000003</v>
      </c>
      <c r="E260" s="42">
        <v>6.365279000000001</v>
      </c>
      <c r="F260" s="42">
        <v>5.812048</v>
      </c>
      <c r="G260" s="42">
        <v>4.9553</v>
      </c>
      <c r="H260" s="42">
        <v>3.240558</v>
      </c>
      <c r="I260" s="42">
        <v>3.5</v>
      </c>
      <c r="J260" s="87"/>
      <c r="K260" s="95"/>
      <c r="L260" s="95"/>
      <c r="M260" s="95"/>
      <c r="N260" s="95"/>
      <c r="O260" s="95"/>
      <c r="P260" s="95"/>
      <c r="Q260" s="95"/>
      <c r="R260" s="95"/>
      <c r="S260" s="95"/>
      <c r="T260" s="95"/>
      <c r="U260" s="95"/>
      <c r="V260" s="95"/>
      <c r="W260" s="95"/>
      <c r="X260" s="95"/>
      <c r="Y260" s="95"/>
      <c r="Z260" s="95"/>
      <c r="AA260" s="95"/>
      <c r="AB260" s="95"/>
    </row>
    <row r="261" spans="2:28" ht="12.75">
      <c r="B261" s="27" t="s">
        <v>200</v>
      </c>
      <c r="C261" s="42">
        <v>2.8255</v>
      </c>
      <c r="D261" s="42">
        <v>5.3125</v>
      </c>
      <c r="E261" s="42">
        <v>7.2571</v>
      </c>
      <c r="F261" s="42">
        <v>6.79349</v>
      </c>
      <c r="G261" s="42">
        <v>12.334067006365535</v>
      </c>
      <c r="H261" s="42">
        <v>6.205838250030522</v>
      </c>
      <c r="I261" s="42">
        <v>6.1</v>
      </c>
      <c r="J261" s="87"/>
      <c r="K261" s="95"/>
      <c r="L261" s="95"/>
      <c r="M261" s="95"/>
      <c r="N261" s="95"/>
      <c r="O261" s="95"/>
      <c r="P261" s="95"/>
      <c r="Q261" s="95"/>
      <c r="R261" s="95"/>
      <c r="S261" s="95"/>
      <c r="T261" s="95"/>
      <c r="U261" s="95"/>
      <c r="V261" s="95"/>
      <c r="W261" s="95"/>
      <c r="X261" s="95"/>
      <c r="Y261" s="95"/>
      <c r="Z261" s="95"/>
      <c r="AA261" s="95"/>
      <c r="AB261" s="95"/>
    </row>
    <row r="262" spans="2:28" ht="12.75">
      <c r="B262" s="27" t="s">
        <v>164</v>
      </c>
      <c r="C262" s="42">
        <v>32.529002706069896</v>
      </c>
      <c r="D262" s="42">
        <v>29.246784000000005</v>
      </c>
      <c r="E262" s="42">
        <v>27.494783</v>
      </c>
      <c r="F262" s="42">
        <v>24.848809999999997</v>
      </c>
      <c r="G262" s="42">
        <v>18.677955999999995</v>
      </c>
      <c r="H262" s="42">
        <v>12.608728999999999</v>
      </c>
      <c r="I262" s="42">
        <v>11</v>
      </c>
      <c r="J262" s="87"/>
      <c r="K262" s="95"/>
      <c r="L262" s="95"/>
      <c r="M262" s="95"/>
      <c r="N262" s="95"/>
      <c r="O262" s="95"/>
      <c r="P262" s="95"/>
      <c r="Q262" s="95"/>
      <c r="R262" s="95"/>
      <c r="S262" s="95"/>
      <c r="T262" s="95"/>
      <c r="U262" s="95"/>
      <c r="V262" s="95"/>
      <c r="W262" s="95"/>
      <c r="X262" s="95"/>
      <c r="Y262" s="95"/>
      <c r="Z262" s="95"/>
      <c r="AA262" s="95"/>
      <c r="AB262" s="95"/>
    </row>
    <row r="263" spans="2:28" ht="12.75">
      <c r="B263" s="27" t="s">
        <v>191</v>
      </c>
      <c r="C263" s="42"/>
      <c r="D263" s="42"/>
      <c r="E263" s="42"/>
      <c r="F263" s="42">
        <v>0.08270000000000001</v>
      </c>
      <c r="G263" s="42">
        <v>0.06610432512905257</v>
      </c>
      <c r="H263" s="42">
        <v>0.03376432512905257</v>
      </c>
      <c r="I263" s="42">
        <v>1.7</v>
      </c>
      <c r="J263" s="87"/>
      <c r="K263" s="95"/>
      <c r="L263" s="95"/>
      <c r="M263" s="95"/>
      <c r="N263" s="95"/>
      <c r="O263" s="95"/>
      <c r="P263" s="95"/>
      <c r="Q263" s="95"/>
      <c r="R263" s="95"/>
      <c r="S263" s="95"/>
      <c r="T263" s="95"/>
      <c r="U263" s="95"/>
      <c r="V263" s="95"/>
      <c r="W263" s="95"/>
      <c r="X263" s="95"/>
      <c r="Y263" s="95"/>
      <c r="Z263" s="95"/>
      <c r="AA263" s="95"/>
      <c r="AB263" s="95"/>
    </row>
    <row r="264" spans="1:28" s="28" customFormat="1" ht="12.75">
      <c r="A264" s="12"/>
      <c r="C264" s="29">
        <v>2003</v>
      </c>
      <c r="D264" s="29">
        <v>2004</v>
      </c>
      <c r="E264" s="29">
        <v>2005</v>
      </c>
      <c r="F264" s="29">
        <v>2006</v>
      </c>
      <c r="G264" s="29">
        <v>2007</v>
      </c>
      <c r="H264" s="29">
        <v>2008</v>
      </c>
      <c r="I264" s="29">
        <v>2009</v>
      </c>
      <c r="J264" s="87"/>
      <c r="K264" s="95"/>
      <c r="L264" s="95"/>
      <c r="M264" s="95"/>
      <c r="N264" s="95"/>
      <c r="O264" s="95"/>
      <c r="P264" s="95"/>
      <c r="Q264" s="95"/>
      <c r="R264" s="95"/>
      <c r="S264" s="95"/>
      <c r="T264" s="95"/>
      <c r="U264" s="95"/>
      <c r="V264" s="95"/>
      <c r="W264" s="95"/>
      <c r="X264" s="95"/>
      <c r="Y264" s="95"/>
      <c r="Z264" s="95"/>
      <c r="AA264" s="95"/>
      <c r="AB264" s="95"/>
    </row>
    <row r="265" spans="2:28" ht="12.75">
      <c r="B265" s="27" t="s">
        <v>201</v>
      </c>
      <c r="C265" s="42">
        <v>74.03078766549</v>
      </c>
      <c r="D265" s="42">
        <v>65.42038760000003</v>
      </c>
      <c r="E265" s="42">
        <v>48.05785645000001</v>
      </c>
      <c r="F265" s="42">
        <v>43.8809624</v>
      </c>
      <c r="G265" s="42">
        <v>37.412515</v>
      </c>
      <c r="H265" s="42">
        <v>24.4662129</v>
      </c>
      <c r="I265" s="42">
        <v>26.3</v>
      </c>
      <c r="J265" s="87"/>
      <c r="K265" s="95"/>
      <c r="L265" s="95"/>
      <c r="M265" s="95"/>
      <c r="N265" s="95"/>
      <c r="O265" s="95"/>
      <c r="P265" s="95"/>
      <c r="Q265" s="95"/>
      <c r="R265" s="95"/>
      <c r="S265" s="95"/>
      <c r="T265" s="95"/>
      <c r="U265" s="95"/>
      <c r="V265" s="95"/>
      <c r="W265" s="95"/>
      <c r="X265" s="95"/>
      <c r="Y265" s="95"/>
      <c r="Z265" s="95"/>
      <c r="AA265" s="95"/>
      <c r="AB265" s="95"/>
    </row>
    <row r="266" spans="2:28" ht="12.75">
      <c r="B266" s="27" t="s">
        <v>202</v>
      </c>
      <c r="C266" s="42">
        <v>20.541385</v>
      </c>
      <c r="D266" s="42">
        <v>38.621875</v>
      </c>
      <c r="E266" s="42">
        <v>52.759116999999996</v>
      </c>
      <c r="F266" s="42">
        <v>49.138000000000005</v>
      </c>
      <c r="G266" s="42">
        <v>87.70500397821718</v>
      </c>
      <c r="H266" s="42">
        <v>44.63390237579776</v>
      </c>
      <c r="I266" s="42">
        <v>44.4</v>
      </c>
      <c r="J266" s="87"/>
      <c r="K266" s="95"/>
      <c r="L266" s="95"/>
      <c r="M266" s="95"/>
      <c r="N266" s="95"/>
      <c r="O266" s="95"/>
      <c r="P266" s="95"/>
      <c r="Q266" s="95"/>
      <c r="R266" s="95"/>
      <c r="S266" s="95"/>
      <c r="T266" s="95"/>
      <c r="U266" s="95"/>
      <c r="V266" s="95"/>
      <c r="W266" s="95"/>
      <c r="X266" s="95"/>
      <c r="Y266" s="95"/>
      <c r="Z266" s="95"/>
      <c r="AA266" s="95"/>
      <c r="AB266" s="95"/>
    </row>
    <row r="267" spans="2:28" ht="12.75">
      <c r="B267" s="27" t="s">
        <v>203</v>
      </c>
      <c r="C267" s="42">
        <v>220.47216358685802</v>
      </c>
      <c r="D267" s="42">
        <v>206.5149332521734</v>
      </c>
      <c r="E267" s="42">
        <v>189.2007734821343</v>
      </c>
      <c r="F267" s="42">
        <v>172.64849415902358</v>
      </c>
      <c r="G267" s="42">
        <v>129.829856220147</v>
      </c>
      <c r="H267" s="42">
        <v>86.1293688807681</v>
      </c>
      <c r="I267" s="42">
        <v>71.7</v>
      </c>
      <c r="J267" s="87"/>
      <c r="K267" s="95"/>
      <c r="L267" s="95"/>
      <c r="M267" s="95"/>
      <c r="N267" s="95"/>
      <c r="O267" s="95"/>
      <c r="P267" s="95"/>
      <c r="Q267" s="95"/>
      <c r="R267" s="95"/>
      <c r="S267" s="95"/>
      <c r="T267" s="95"/>
      <c r="U267" s="95"/>
      <c r="V267" s="95"/>
      <c r="W267" s="95"/>
      <c r="X267" s="95"/>
      <c r="Y267" s="95"/>
      <c r="Z267" s="95"/>
      <c r="AA267" s="95"/>
      <c r="AB267" s="95"/>
    </row>
    <row r="268" spans="2:28" ht="12.75">
      <c r="B268" s="27" t="s">
        <v>204</v>
      </c>
      <c r="C268" s="42"/>
      <c r="D268" s="42"/>
      <c r="E268" s="42"/>
      <c r="F268" s="42">
        <v>0.56615</v>
      </c>
      <c r="G268" s="42">
        <v>0.42990129731884963</v>
      </c>
      <c r="H268" s="42">
        <v>0.24019734995043507</v>
      </c>
      <c r="I268" s="42">
        <v>10.900000000000004</v>
      </c>
      <c r="J268" s="87"/>
      <c r="K268" s="95"/>
      <c r="L268" s="95"/>
      <c r="M268" s="95"/>
      <c r="N268" s="95"/>
      <c r="O268" s="95"/>
      <c r="P268" s="95"/>
      <c r="Q268" s="95"/>
      <c r="R268" s="95"/>
      <c r="S268" s="95"/>
      <c r="T268" s="95"/>
      <c r="U268" s="95"/>
      <c r="V268" s="95"/>
      <c r="W268" s="95"/>
      <c r="X268" s="95"/>
      <c r="Y268" s="95"/>
      <c r="Z268" s="95"/>
      <c r="AA268" s="95"/>
      <c r="AB268" s="95"/>
    </row>
    <row r="269" spans="1:28" s="6" customFormat="1" ht="12.75">
      <c r="A269" s="14"/>
      <c r="B269" s="36" t="s">
        <v>205</v>
      </c>
      <c r="C269" s="53">
        <v>315.044336252348</v>
      </c>
      <c r="D269" s="53">
        <v>310.55719585217344</v>
      </c>
      <c r="E269" s="53">
        <v>290.0177469321343</v>
      </c>
      <c r="F269" s="53">
        <v>266.2336065590236</v>
      </c>
      <c r="G269" s="53">
        <v>255.37727649568302</v>
      </c>
      <c r="H269" s="53">
        <v>155.46968150651628</v>
      </c>
      <c r="I269" s="53">
        <v>153.3</v>
      </c>
      <c r="J269" s="87"/>
      <c r="K269" s="95"/>
      <c r="L269" s="95"/>
      <c r="M269" s="95"/>
      <c r="N269" s="106"/>
      <c r="O269" s="106"/>
      <c r="P269" s="106"/>
      <c r="Q269" s="106"/>
      <c r="R269" s="106"/>
      <c r="S269" s="106"/>
      <c r="T269" s="106"/>
      <c r="U269" s="106"/>
      <c r="V269" s="106"/>
      <c r="W269" s="106"/>
      <c r="X269" s="106"/>
      <c r="Y269" s="106"/>
      <c r="Z269" s="106"/>
      <c r="AA269" s="106"/>
      <c r="AB269" s="106"/>
    </row>
    <row r="270" spans="2:6" ht="39" customHeight="1">
      <c r="B270" s="71" t="s">
        <v>255</v>
      </c>
      <c r="C270" s="3"/>
      <c r="D270" s="3"/>
      <c r="E270" s="3"/>
      <c r="F270" s="3"/>
    </row>
    <row r="271" spans="1:2" s="18" customFormat="1" ht="12.75">
      <c r="A271" s="61"/>
      <c r="B271" s="1" t="s">
        <v>192</v>
      </c>
    </row>
    <row r="272" spans="1:13" s="28" customFormat="1" ht="12.75">
      <c r="A272" s="12"/>
      <c r="C272" s="29"/>
      <c r="D272" s="29"/>
      <c r="E272" s="29"/>
      <c r="F272" s="29"/>
      <c r="G272" s="29">
        <v>2007</v>
      </c>
      <c r="H272" s="29">
        <v>2008</v>
      </c>
      <c r="I272" s="29">
        <v>2009</v>
      </c>
      <c r="J272" s="29">
        <v>2010</v>
      </c>
      <c r="K272" s="29">
        <v>2011</v>
      </c>
      <c r="L272" s="29">
        <v>2012</v>
      </c>
      <c r="M272" s="29">
        <v>2013</v>
      </c>
    </row>
    <row r="273" spans="2:13" ht="12.75" customHeight="1">
      <c r="B273" s="27" t="s">
        <v>206</v>
      </c>
      <c r="C273" s="53"/>
      <c r="D273" s="53"/>
      <c r="E273" s="53"/>
      <c r="F273" s="53"/>
      <c r="G273" s="42">
        <v>9.477525000000002</v>
      </c>
      <c r="H273" s="42">
        <v>6.403271000000002</v>
      </c>
      <c r="I273" s="42">
        <v>6.758</v>
      </c>
      <c r="J273" s="42">
        <v>6.5895</v>
      </c>
      <c r="K273" s="42">
        <v>6.35</v>
      </c>
      <c r="L273" s="42">
        <v>6.04</v>
      </c>
      <c r="M273" s="42">
        <v>5.5108</v>
      </c>
    </row>
    <row r="274" spans="2:13" ht="12.75">
      <c r="B274" s="27" t="s">
        <v>207</v>
      </c>
      <c r="C274" s="53"/>
      <c r="D274" s="53"/>
      <c r="E274" s="53"/>
      <c r="F274" s="53"/>
      <c r="G274" s="42">
        <v>16.557599999999997</v>
      </c>
      <c r="H274" s="42">
        <v>21.72866267853757</v>
      </c>
      <c r="I274" s="42">
        <v>20.635</v>
      </c>
      <c r="J274" s="42">
        <v>18.2824</v>
      </c>
      <c r="K274" s="42">
        <v>26.236</v>
      </c>
      <c r="L274" s="42">
        <v>24.9</v>
      </c>
      <c r="M274" s="42">
        <v>19.0122</v>
      </c>
    </row>
    <row r="275" spans="2:13" ht="12.75">
      <c r="B275" s="27" t="s">
        <v>208</v>
      </c>
      <c r="C275" s="53"/>
      <c r="D275" s="53"/>
      <c r="E275" s="53"/>
      <c r="F275" s="53"/>
      <c r="G275" s="42">
        <v>3.1984134211600534</v>
      </c>
      <c r="H275" s="42">
        <v>5.820058198280241</v>
      </c>
      <c r="I275" s="42">
        <v>12.72</v>
      </c>
      <c r="J275" s="42">
        <v>12.1998</v>
      </c>
      <c r="K275" s="42">
        <v>12.188</v>
      </c>
      <c r="L275" s="42">
        <v>13.05</v>
      </c>
      <c r="M275" s="42">
        <v>12.7894</v>
      </c>
    </row>
    <row r="276" spans="2:13" ht="12.75">
      <c r="B276" s="27" t="s">
        <v>193</v>
      </c>
      <c r="C276" s="53"/>
      <c r="D276" s="53"/>
      <c r="E276" s="53"/>
      <c r="F276" s="53"/>
      <c r="G276" s="42">
        <v>23.003129280951995</v>
      </c>
      <c r="H276" s="42">
        <v>21.543646000000003</v>
      </c>
      <c r="I276" s="42">
        <v>22.351</v>
      </c>
      <c r="J276" s="42">
        <v>21.1432</v>
      </c>
      <c r="K276" s="42">
        <v>21.959</v>
      </c>
      <c r="L276" s="42">
        <v>21.397</v>
      </c>
      <c r="M276" s="42">
        <v>17.4419</v>
      </c>
    </row>
    <row r="277" spans="2:13" ht="12.75">
      <c r="B277" s="27" t="s">
        <v>194</v>
      </c>
      <c r="C277" s="53"/>
      <c r="D277" s="53"/>
      <c r="E277" s="53"/>
      <c r="F277" s="53"/>
      <c r="G277" s="42">
        <v>1.9476</v>
      </c>
      <c r="H277" s="42">
        <v>1.8945</v>
      </c>
      <c r="I277" s="42">
        <v>1.826</v>
      </c>
      <c r="J277" s="42">
        <v>1.5979</v>
      </c>
      <c r="K277" s="42">
        <v>7.683</v>
      </c>
      <c r="L277" s="42">
        <v>7.429</v>
      </c>
      <c r="M277" s="42">
        <v>8.1507</v>
      </c>
    </row>
    <row r="278" spans="2:13" ht="12.75">
      <c r="B278" s="27" t="s">
        <v>195</v>
      </c>
      <c r="C278" s="53"/>
      <c r="D278" s="53"/>
      <c r="E278" s="53"/>
      <c r="F278" s="53"/>
      <c r="G278" s="42">
        <v>11.189451344781117</v>
      </c>
      <c r="H278" s="42">
        <v>21.90166409547398</v>
      </c>
      <c r="I278" s="42">
        <v>35.17</v>
      </c>
      <c r="J278" s="42">
        <v>31.99</v>
      </c>
      <c r="K278" s="42">
        <v>27.988</v>
      </c>
      <c r="L278" s="42">
        <v>23.906</v>
      </c>
      <c r="M278" s="42">
        <v>22.0264</v>
      </c>
    </row>
    <row r="279" spans="3:13" ht="12.75">
      <c r="C279" s="9"/>
      <c r="D279" s="9"/>
      <c r="E279" s="9"/>
      <c r="F279" s="9"/>
      <c r="G279" s="3"/>
      <c r="H279" s="3"/>
      <c r="I279" s="3"/>
      <c r="J279" s="3"/>
      <c r="K279" s="3"/>
      <c r="L279" s="3"/>
      <c r="M279" s="3"/>
    </row>
    <row r="280" spans="2:13" ht="12.75">
      <c r="B280" s="27" t="s">
        <v>209</v>
      </c>
      <c r="C280" s="53"/>
      <c r="D280" s="53"/>
      <c r="E280" s="53"/>
      <c r="F280" s="53"/>
      <c r="G280" s="42">
        <v>71.55531375000001</v>
      </c>
      <c r="H280" s="42">
        <v>48.34469605000001</v>
      </c>
      <c r="I280" s="42">
        <v>51.028</v>
      </c>
      <c r="J280" s="42">
        <v>49.8</v>
      </c>
      <c r="K280" s="42">
        <v>47.94</v>
      </c>
      <c r="L280" s="42">
        <v>45.6</v>
      </c>
      <c r="M280" s="42">
        <v>41.6</v>
      </c>
    </row>
    <row r="281" spans="2:13" ht="12.75">
      <c r="B281" s="27" t="s">
        <v>210</v>
      </c>
      <c r="C281" s="53"/>
      <c r="D281" s="53"/>
      <c r="E281" s="53"/>
      <c r="F281" s="53"/>
      <c r="G281" s="42">
        <v>117.96300600000001</v>
      </c>
      <c r="H281" s="42">
        <v>156.148188202035</v>
      </c>
      <c r="I281" s="42">
        <v>148.22</v>
      </c>
      <c r="J281" s="42">
        <v>131.1</v>
      </c>
      <c r="K281" s="42">
        <v>187</v>
      </c>
      <c r="L281" s="42">
        <v>177.2</v>
      </c>
      <c r="M281" s="42">
        <v>134.5</v>
      </c>
    </row>
    <row r="282" spans="2:13" ht="12.75">
      <c r="B282" s="27" t="s">
        <v>211</v>
      </c>
      <c r="C282" s="53"/>
      <c r="D282" s="53"/>
      <c r="E282" s="53"/>
      <c r="F282" s="53"/>
      <c r="G282" s="42">
        <v>23.587683140466734</v>
      </c>
      <c r="H282" s="42">
        <v>43.0024739076</v>
      </c>
      <c r="I282" s="42">
        <v>94.124</v>
      </c>
      <c r="J282" s="42">
        <v>90.2</v>
      </c>
      <c r="K282" s="42">
        <v>90.22</v>
      </c>
      <c r="L282" s="42">
        <v>96.5</v>
      </c>
      <c r="M282" s="42">
        <v>94.6</v>
      </c>
    </row>
    <row r="283" spans="2:13" ht="12.75">
      <c r="B283" s="27" t="s">
        <v>212</v>
      </c>
      <c r="C283" s="53"/>
      <c r="D283" s="53"/>
      <c r="E283" s="53"/>
      <c r="F283" s="53"/>
      <c r="G283" s="42">
        <v>138.22021202885634</v>
      </c>
      <c r="H283" s="42">
        <v>135.43729885951086</v>
      </c>
      <c r="I283" s="42">
        <v>128.813</v>
      </c>
      <c r="J283" s="42">
        <v>122.7</v>
      </c>
      <c r="K283" s="42">
        <v>122.6</v>
      </c>
      <c r="L283" s="42">
        <v>113.40865978472235</v>
      </c>
      <c r="M283" s="42">
        <f>140.3-41.6</f>
        <v>98.70000000000002</v>
      </c>
    </row>
    <row r="284" spans="2:13" ht="12.75">
      <c r="B284" s="27" t="s">
        <v>213</v>
      </c>
      <c r="C284" s="53"/>
      <c r="D284" s="53"/>
      <c r="E284" s="53"/>
      <c r="F284" s="53"/>
      <c r="G284" s="42">
        <v>12.869655776737204</v>
      </c>
      <c r="H284" s="42">
        <v>12.37911184210526</v>
      </c>
      <c r="I284" s="42">
        <v>11.9</v>
      </c>
      <c r="J284" s="42">
        <v>10.6</v>
      </c>
      <c r="K284" s="42">
        <v>46.3</v>
      </c>
      <c r="L284" s="42">
        <v>44.63641343325551</v>
      </c>
      <c r="M284" s="42">
        <f>184.3-134.5</f>
        <v>49.80000000000001</v>
      </c>
    </row>
    <row r="285" spans="2:13" ht="12.75">
      <c r="B285" s="27" t="s">
        <v>214</v>
      </c>
      <c r="C285" s="53"/>
      <c r="D285" s="53"/>
      <c r="E285" s="53"/>
      <c r="F285" s="53"/>
      <c r="G285" s="42">
        <v>70.01154078400326</v>
      </c>
      <c r="H285" s="42">
        <v>137.3356713091392</v>
      </c>
      <c r="I285" s="42">
        <v>231.01</v>
      </c>
      <c r="J285" s="42">
        <v>214.4</v>
      </c>
      <c r="K285" s="42">
        <v>188.22</v>
      </c>
      <c r="L285" s="42">
        <v>169.65626264972408</v>
      </c>
      <c r="M285" s="42">
        <f>251.1-94.6</f>
        <v>156.5</v>
      </c>
    </row>
    <row r="286" spans="2:13" ht="12.75">
      <c r="B286" s="36" t="s">
        <v>205</v>
      </c>
      <c r="C286" s="53"/>
      <c r="D286" s="53"/>
      <c r="E286" s="53"/>
      <c r="F286" s="53"/>
      <c r="G286" s="53">
        <f>+G280+G281+G283+G284+G282+G285</f>
        <v>434.2074114800635</v>
      </c>
      <c r="H286" s="53">
        <f>+H280+H281+H283+H284+H282+H285</f>
        <v>532.6474401703903</v>
      </c>
      <c r="I286" s="53">
        <v>665.095</v>
      </c>
      <c r="J286" s="53">
        <v>618.8</v>
      </c>
      <c r="K286" s="53">
        <v>682.28</v>
      </c>
      <c r="L286" s="53">
        <v>647</v>
      </c>
      <c r="M286" s="53">
        <v>575.7</v>
      </c>
    </row>
    <row r="287" spans="2:6" ht="76.5">
      <c r="B287" s="71" t="s">
        <v>290</v>
      </c>
      <c r="C287" s="9"/>
      <c r="D287" s="9"/>
      <c r="E287" s="9"/>
      <c r="F287" s="9"/>
    </row>
    <row r="288" spans="2:11" ht="12.75">
      <c r="B288" s="2" t="s">
        <v>165</v>
      </c>
      <c r="C288" s="9"/>
      <c r="D288" s="9"/>
      <c r="E288" s="9"/>
      <c r="F288" s="9"/>
      <c r="K288" s="2">
        <f>46.4+15.4</f>
        <v>61.8</v>
      </c>
    </row>
    <row r="289" spans="2:6" ht="12.75">
      <c r="B289" s="6"/>
      <c r="C289" s="9"/>
      <c r="D289" s="9"/>
      <c r="E289" s="9"/>
      <c r="F289" s="9"/>
    </row>
    <row r="290" spans="1:2" s="18" customFormat="1" ht="12.75">
      <c r="A290" s="61"/>
      <c r="B290" s="1" t="s">
        <v>298</v>
      </c>
    </row>
    <row r="291" spans="1:13" s="28" customFormat="1" ht="12.75">
      <c r="A291" s="12"/>
      <c r="C291" s="29">
        <v>2003</v>
      </c>
      <c r="D291" s="29">
        <v>2004</v>
      </c>
      <c r="E291" s="29">
        <v>2005</v>
      </c>
      <c r="F291" s="29">
        <v>2006</v>
      </c>
      <c r="G291" s="29">
        <v>2007</v>
      </c>
      <c r="H291" s="29">
        <v>2008</v>
      </c>
      <c r="I291" s="29" t="s">
        <v>226</v>
      </c>
      <c r="J291" s="29">
        <v>2010</v>
      </c>
      <c r="K291" s="29">
        <v>2011</v>
      </c>
      <c r="L291" s="29">
        <v>2012</v>
      </c>
      <c r="M291" s="29">
        <v>2013</v>
      </c>
    </row>
    <row r="292" spans="2:13" ht="12.75" customHeight="1">
      <c r="B292" s="27" t="s">
        <v>20</v>
      </c>
      <c r="C292" s="42">
        <v>44.6</v>
      </c>
      <c r="D292" s="42">
        <v>54.4</v>
      </c>
      <c r="E292" s="42">
        <v>55.1</v>
      </c>
      <c r="F292" s="42">
        <v>53.3</v>
      </c>
      <c r="G292" s="42">
        <v>50.1</v>
      </c>
      <c r="H292" s="42">
        <v>46.20953057721579</v>
      </c>
      <c r="I292" s="42">
        <v>54.1</v>
      </c>
      <c r="J292" s="42">
        <v>63</v>
      </c>
      <c r="K292" s="42">
        <v>61.8</v>
      </c>
      <c r="L292" s="42">
        <v>51.8</v>
      </c>
      <c r="M292" s="42">
        <v>38.2</v>
      </c>
    </row>
    <row r="293" spans="2:13" ht="12.75">
      <c r="B293" s="27" t="s">
        <v>21</v>
      </c>
      <c r="C293" s="42">
        <v>46.8</v>
      </c>
      <c r="D293" s="42">
        <v>46.9</v>
      </c>
      <c r="E293" s="42">
        <v>46</v>
      </c>
      <c r="F293" s="42">
        <v>49.3</v>
      </c>
      <c r="G293" s="42">
        <v>40.3</v>
      </c>
      <c r="H293" s="42">
        <v>40.09133485878213</v>
      </c>
      <c r="I293" s="42">
        <v>53.9</v>
      </c>
      <c r="J293" s="42">
        <v>80.5</v>
      </c>
      <c r="K293" s="42">
        <v>85.6</v>
      </c>
      <c r="L293" s="42">
        <v>66.7</v>
      </c>
      <c r="M293" s="42">
        <v>57.8</v>
      </c>
    </row>
    <row r="294" spans="2:13" ht="12.75">
      <c r="B294" s="36" t="s">
        <v>149</v>
      </c>
      <c r="C294" s="53">
        <f aca="true" t="shared" si="3" ref="C294:H294">+C292+C293</f>
        <v>91.4</v>
      </c>
      <c r="D294" s="53">
        <f t="shared" si="3"/>
        <v>101.3</v>
      </c>
      <c r="E294" s="53">
        <f t="shared" si="3"/>
        <v>101.1</v>
      </c>
      <c r="F294" s="53">
        <f t="shared" si="3"/>
        <v>102.6</v>
      </c>
      <c r="G294" s="53">
        <f t="shared" si="3"/>
        <v>90.4</v>
      </c>
      <c r="H294" s="53">
        <f t="shared" si="3"/>
        <v>86.30086543599792</v>
      </c>
      <c r="I294" s="53">
        <v>108</v>
      </c>
      <c r="J294" s="53">
        <v>143.5</v>
      </c>
      <c r="K294" s="53">
        <v>147.39999999999998</v>
      </c>
      <c r="L294" s="53">
        <v>118.5</v>
      </c>
      <c r="M294" s="53">
        <v>103.7</v>
      </c>
    </row>
    <row r="295" ht="12.75">
      <c r="B295" s="2" t="s">
        <v>235</v>
      </c>
    </row>
    <row r="296" ht="12.75">
      <c r="B296" s="77" t="s">
        <v>297</v>
      </c>
    </row>
    <row r="297" ht="12.75">
      <c r="B297" s="77"/>
    </row>
    <row r="298" spans="1:2" s="18" customFormat="1" ht="12.75">
      <c r="A298" s="61"/>
      <c r="B298" s="1" t="s">
        <v>257</v>
      </c>
    </row>
    <row r="299" spans="1:12" s="28" customFormat="1" ht="12.75">
      <c r="A299" s="12"/>
      <c r="C299" s="29">
        <v>2003</v>
      </c>
      <c r="D299" s="29">
        <v>2004</v>
      </c>
      <c r="E299" s="29">
        <v>2005</v>
      </c>
      <c r="F299" s="29">
        <v>2006</v>
      </c>
      <c r="G299" s="29">
        <v>2007</v>
      </c>
      <c r="H299" s="29">
        <v>2008</v>
      </c>
      <c r="I299" s="29" t="s">
        <v>233</v>
      </c>
      <c r="J299" s="29" t="s">
        <v>284</v>
      </c>
      <c r="K299" s="29" t="s">
        <v>329</v>
      </c>
      <c r="L299" s="87"/>
    </row>
    <row r="300" spans="2:12" ht="12.75">
      <c r="B300" s="27" t="s">
        <v>240</v>
      </c>
      <c r="C300" s="66">
        <v>1083</v>
      </c>
      <c r="D300" s="66">
        <v>1024</v>
      </c>
      <c r="E300" s="66">
        <v>884</v>
      </c>
      <c r="F300" s="66">
        <v>857</v>
      </c>
      <c r="G300" s="66">
        <v>799.3944999999999</v>
      </c>
      <c r="H300" s="66">
        <v>743</v>
      </c>
      <c r="I300" s="66">
        <v>715</v>
      </c>
      <c r="J300" s="66">
        <v>647</v>
      </c>
      <c r="K300" s="66">
        <v>597.704786</v>
      </c>
      <c r="L300" s="87"/>
    </row>
    <row r="301" spans="2:12" ht="12.75">
      <c r="B301" s="27" t="s">
        <v>58</v>
      </c>
      <c r="C301" s="66">
        <v>621</v>
      </c>
      <c r="D301" s="66">
        <v>1148</v>
      </c>
      <c r="E301" s="66">
        <v>1369</v>
      </c>
      <c r="F301" s="66">
        <v>1310</v>
      </c>
      <c r="G301" s="66">
        <v>1322.9009999999998</v>
      </c>
      <c r="H301" s="66">
        <v>1181</v>
      </c>
      <c r="I301" s="66">
        <v>1446</v>
      </c>
      <c r="J301" s="66">
        <v>1793</v>
      </c>
      <c r="K301" s="66">
        <v>1689.2240305039563</v>
      </c>
      <c r="L301" s="87"/>
    </row>
    <row r="302" spans="2:12" ht="12.75">
      <c r="B302" s="27" t="s">
        <v>239</v>
      </c>
      <c r="C302" s="66">
        <v>219</v>
      </c>
      <c r="D302" s="66">
        <v>229</v>
      </c>
      <c r="E302" s="66">
        <v>206</v>
      </c>
      <c r="F302" s="66">
        <v>216</v>
      </c>
      <c r="G302" s="67">
        <v>162</v>
      </c>
      <c r="H302" s="66">
        <v>163</v>
      </c>
      <c r="I302" s="66">
        <v>146</v>
      </c>
      <c r="J302" s="66">
        <v>128</v>
      </c>
      <c r="K302" s="66">
        <v>111.38188850000002</v>
      </c>
      <c r="L302" s="87"/>
    </row>
    <row r="303" spans="2:12" ht="12.75">
      <c r="B303" s="27" t="s">
        <v>176</v>
      </c>
      <c r="C303" s="66">
        <v>0</v>
      </c>
      <c r="D303" s="66">
        <v>0</v>
      </c>
      <c r="E303" s="66">
        <v>0</v>
      </c>
      <c r="F303" s="66">
        <v>0</v>
      </c>
      <c r="G303" s="67">
        <v>10</v>
      </c>
      <c r="H303" s="66">
        <v>11</v>
      </c>
      <c r="I303" s="66">
        <v>78</v>
      </c>
      <c r="J303" s="66">
        <v>176</v>
      </c>
      <c r="K303" s="66">
        <v>337.26250414020046</v>
      </c>
      <c r="L303" s="87"/>
    </row>
    <row r="304" spans="2:12" ht="12.75">
      <c r="B304" s="27" t="s">
        <v>241</v>
      </c>
      <c r="C304" s="66">
        <v>206</v>
      </c>
      <c r="D304" s="66">
        <v>220</v>
      </c>
      <c r="E304" s="66">
        <v>206</v>
      </c>
      <c r="F304" s="66">
        <v>200</v>
      </c>
      <c r="G304" s="66">
        <v>157</v>
      </c>
      <c r="H304" s="66">
        <v>133</v>
      </c>
      <c r="I304" s="66">
        <v>125</v>
      </c>
      <c r="J304" s="66">
        <v>113</v>
      </c>
      <c r="K304" s="66">
        <v>87.506653</v>
      </c>
      <c r="L304" s="87"/>
    </row>
    <row r="305" spans="2:12" ht="12.75">
      <c r="B305" s="27" t="s">
        <v>242</v>
      </c>
      <c r="C305" s="66">
        <v>0</v>
      </c>
      <c r="D305" s="66">
        <v>0</v>
      </c>
      <c r="E305" s="66">
        <v>0</v>
      </c>
      <c r="F305" s="66">
        <v>0</v>
      </c>
      <c r="G305" s="66">
        <v>0</v>
      </c>
      <c r="H305" s="66">
        <v>0</v>
      </c>
      <c r="I305" s="66">
        <v>28</v>
      </c>
      <c r="J305" s="66">
        <v>56</v>
      </c>
      <c r="K305" s="66">
        <v>89.17900700000001</v>
      </c>
      <c r="L305" s="87"/>
    </row>
    <row r="306" spans="2:12" ht="12.75">
      <c r="B306" s="27" t="s">
        <v>243</v>
      </c>
      <c r="C306" s="66">
        <v>50</v>
      </c>
      <c r="D306" s="66">
        <v>52</v>
      </c>
      <c r="E306" s="66">
        <v>51</v>
      </c>
      <c r="F306" s="66">
        <v>43</v>
      </c>
      <c r="G306" s="66">
        <v>41</v>
      </c>
      <c r="H306" s="66">
        <v>33</v>
      </c>
      <c r="I306" s="66">
        <v>29</v>
      </c>
      <c r="J306" s="66">
        <v>28</v>
      </c>
      <c r="K306" s="66">
        <v>19.6423745</v>
      </c>
      <c r="L306" s="87"/>
    </row>
    <row r="307" spans="2:12" ht="12.75">
      <c r="B307" s="27" t="s">
        <v>249</v>
      </c>
      <c r="C307" s="67">
        <v>0</v>
      </c>
      <c r="D307" s="67">
        <v>0</v>
      </c>
      <c r="E307" s="67">
        <v>0</v>
      </c>
      <c r="F307" s="67">
        <v>0</v>
      </c>
      <c r="G307" s="67">
        <v>0</v>
      </c>
      <c r="H307" s="67">
        <v>0</v>
      </c>
      <c r="I307" s="67">
        <v>37</v>
      </c>
      <c r="J307" s="67">
        <v>73</v>
      </c>
      <c r="K307" s="93">
        <v>56.076921999999996</v>
      </c>
      <c r="L307" s="87"/>
    </row>
    <row r="308" spans="2:12" ht="12.75">
      <c r="B308" s="27" t="s">
        <v>246</v>
      </c>
      <c r="C308" s="66">
        <v>2940</v>
      </c>
      <c r="D308" s="66">
        <v>3015</v>
      </c>
      <c r="E308" s="66">
        <v>2966</v>
      </c>
      <c r="F308" s="66">
        <v>3028</v>
      </c>
      <c r="G308" s="66">
        <v>2488</v>
      </c>
      <c r="H308" s="66">
        <v>2480</v>
      </c>
      <c r="I308" s="66">
        <v>2280</v>
      </c>
      <c r="J308" s="66">
        <v>2192</v>
      </c>
      <c r="K308" s="66">
        <v>2056.5800639999998</v>
      </c>
      <c r="L308" s="87"/>
    </row>
    <row r="309" spans="2:12" ht="12.75">
      <c r="B309" s="27" t="s">
        <v>215</v>
      </c>
      <c r="C309" s="66">
        <v>0</v>
      </c>
      <c r="D309" s="66">
        <v>0</v>
      </c>
      <c r="E309" s="66">
        <v>31</v>
      </c>
      <c r="F309" s="66">
        <v>51</v>
      </c>
      <c r="G309" s="66">
        <v>58</v>
      </c>
      <c r="H309" s="66">
        <v>53</v>
      </c>
      <c r="I309" s="66">
        <v>1102</v>
      </c>
      <c r="J309" s="66">
        <v>2838</v>
      </c>
      <c r="K309" s="66">
        <v>3317.4955028921718</v>
      </c>
      <c r="L309" s="87"/>
    </row>
    <row r="310" spans="2:11" ht="12.75">
      <c r="B310" s="2" t="s">
        <v>244</v>
      </c>
      <c r="C310" s="4"/>
      <c r="D310" s="4"/>
      <c r="E310" s="4"/>
      <c r="F310" s="4"/>
      <c r="G310" s="4"/>
      <c r="H310" s="4"/>
      <c r="I310" s="73"/>
      <c r="J310" s="73"/>
      <c r="K310" s="73"/>
    </row>
    <row r="311" ht="12.75">
      <c r="B311" s="12" t="s">
        <v>245</v>
      </c>
    </row>
    <row r="312" ht="12" customHeight="1">
      <c r="B312" s="2" t="s">
        <v>247</v>
      </c>
    </row>
    <row r="313" ht="12" customHeight="1">
      <c r="B313" s="2" t="s">
        <v>248</v>
      </c>
    </row>
    <row r="314" ht="12" customHeight="1">
      <c r="B314" s="2" t="s">
        <v>328</v>
      </c>
    </row>
    <row r="315" ht="12" customHeight="1"/>
    <row r="316" spans="2:13" ht="12" customHeight="1">
      <c r="B316" s="1" t="s">
        <v>346</v>
      </c>
      <c r="C316" s="29">
        <v>2003</v>
      </c>
      <c r="D316" s="29">
        <v>2004</v>
      </c>
      <c r="E316" s="29">
        <v>2005</v>
      </c>
      <c r="F316" s="29">
        <v>2006</v>
      </c>
      <c r="G316" s="29">
        <v>2007</v>
      </c>
      <c r="H316" s="29">
        <v>2008</v>
      </c>
      <c r="I316" s="29" t="s">
        <v>226</v>
      </c>
      <c r="J316" s="29">
        <v>2010</v>
      </c>
      <c r="K316" s="29">
        <v>2011</v>
      </c>
      <c r="L316" s="29">
        <v>2012</v>
      </c>
      <c r="M316" s="29">
        <v>2013</v>
      </c>
    </row>
    <row r="317" spans="2:13" ht="12" customHeight="1">
      <c r="B317" s="99" t="s">
        <v>336</v>
      </c>
      <c r="C317" s="87"/>
      <c r="D317" s="87"/>
      <c r="E317" s="87"/>
      <c r="F317" s="87"/>
      <c r="G317" s="87"/>
      <c r="H317" s="87"/>
      <c r="I317" s="87"/>
      <c r="J317" s="87"/>
      <c r="K317" s="97">
        <v>46.4</v>
      </c>
      <c r="L317" s="97">
        <v>42.8</v>
      </c>
      <c r="M317" s="97">
        <v>38.2</v>
      </c>
    </row>
    <row r="318" spans="2:13" ht="12" customHeight="1">
      <c r="B318" s="100" t="s">
        <v>337</v>
      </c>
      <c r="C318" s="87"/>
      <c r="D318" s="87"/>
      <c r="E318" s="87"/>
      <c r="F318" s="87"/>
      <c r="G318" s="87"/>
      <c r="H318" s="87"/>
      <c r="I318" s="87"/>
      <c r="J318" s="87"/>
      <c r="K318" s="97">
        <v>12.4</v>
      </c>
      <c r="L318" s="97">
        <v>12.2</v>
      </c>
      <c r="M318" s="97">
        <v>11.5</v>
      </c>
    </row>
    <row r="319" spans="2:13" ht="12" customHeight="1">
      <c r="B319" s="100" t="s">
        <v>178</v>
      </c>
      <c r="C319" s="87"/>
      <c r="D319" s="87"/>
      <c r="E319" s="87"/>
      <c r="F319" s="87"/>
      <c r="G319" s="87"/>
      <c r="H319" s="87"/>
      <c r="I319" s="87"/>
      <c r="J319" s="87"/>
      <c r="K319" s="97">
        <v>9.1</v>
      </c>
      <c r="L319" s="97">
        <v>8.8</v>
      </c>
      <c r="M319" s="97">
        <v>8.6</v>
      </c>
    </row>
    <row r="320" spans="2:13" ht="12" customHeight="1">
      <c r="B320" s="100" t="s">
        <v>338</v>
      </c>
      <c r="C320" s="87"/>
      <c r="D320" s="87"/>
      <c r="E320" s="87"/>
      <c r="F320" s="87"/>
      <c r="G320" s="87"/>
      <c r="H320" s="87"/>
      <c r="I320" s="87"/>
      <c r="J320" s="87"/>
      <c r="K320" s="97">
        <v>18.7</v>
      </c>
      <c r="L320" s="97">
        <v>17.5</v>
      </c>
      <c r="M320" s="97">
        <v>14.3</v>
      </c>
    </row>
    <row r="321" spans="2:13" ht="12" customHeight="1">
      <c r="B321" s="100" t="s">
        <v>339</v>
      </c>
      <c r="C321" s="87"/>
      <c r="D321" s="87"/>
      <c r="E321" s="87"/>
      <c r="F321" s="87"/>
      <c r="G321" s="87"/>
      <c r="H321" s="87"/>
      <c r="I321" s="87"/>
      <c r="J321" s="87"/>
      <c r="K321" s="97">
        <v>2.8</v>
      </c>
      <c r="L321" s="97">
        <v>0.1</v>
      </c>
      <c r="M321" s="97">
        <v>0</v>
      </c>
    </row>
    <row r="322" spans="2:13" ht="12" customHeight="1">
      <c r="B322" s="100" t="s">
        <v>340</v>
      </c>
      <c r="C322" s="87"/>
      <c r="D322" s="87"/>
      <c r="E322" s="87"/>
      <c r="F322" s="87"/>
      <c r="G322" s="87"/>
      <c r="H322" s="87"/>
      <c r="I322" s="87"/>
      <c r="J322" s="87"/>
      <c r="K322" s="97">
        <v>3.4</v>
      </c>
      <c r="L322" s="97">
        <v>4.2</v>
      </c>
      <c r="M322" s="97">
        <v>3.8</v>
      </c>
    </row>
    <row r="323" spans="2:13" ht="12" customHeight="1">
      <c r="B323" s="99" t="s">
        <v>341</v>
      </c>
      <c r="C323" s="87"/>
      <c r="D323" s="87"/>
      <c r="E323" s="87"/>
      <c r="F323" s="87"/>
      <c r="G323" s="87"/>
      <c r="H323" s="87"/>
      <c r="I323" s="87"/>
      <c r="J323" s="87"/>
      <c r="K323" s="97">
        <v>85.6</v>
      </c>
      <c r="L323" s="97">
        <v>66.7</v>
      </c>
      <c r="M323" s="97">
        <v>57.8</v>
      </c>
    </row>
    <row r="324" spans="2:13" ht="12" customHeight="1">
      <c r="B324" s="100" t="s">
        <v>337</v>
      </c>
      <c r="C324" s="87"/>
      <c r="D324" s="87"/>
      <c r="E324" s="87"/>
      <c r="F324" s="87"/>
      <c r="G324" s="87"/>
      <c r="H324" s="87"/>
      <c r="I324" s="87"/>
      <c r="J324" s="87"/>
      <c r="K324" s="97">
        <v>31.6</v>
      </c>
      <c r="L324" s="97">
        <v>29</v>
      </c>
      <c r="M324" s="97">
        <v>27.2</v>
      </c>
    </row>
    <row r="325" spans="2:13" ht="12" customHeight="1">
      <c r="B325" s="100" t="s">
        <v>178</v>
      </c>
      <c r="C325" s="87"/>
      <c r="D325" s="87"/>
      <c r="E325" s="87"/>
      <c r="F325" s="87"/>
      <c r="G325" s="87"/>
      <c r="H325" s="87"/>
      <c r="I325" s="87"/>
      <c r="J325" s="87"/>
      <c r="K325" s="97">
        <v>35.7</v>
      </c>
      <c r="L325" s="97">
        <v>30.7</v>
      </c>
      <c r="M325" s="97">
        <v>26.2</v>
      </c>
    </row>
    <row r="326" spans="2:13" ht="12" customHeight="1">
      <c r="B326" s="100" t="s">
        <v>342</v>
      </c>
      <c r="C326" s="87"/>
      <c r="D326" s="87"/>
      <c r="E326" s="87"/>
      <c r="F326" s="87"/>
      <c r="G326" s="87"/>
      <c r="H326" s="87"/>
      <c r="I326" s="87"/>
      <c r="J326" s="87"/>
      <c r="K326" s="97">
        <v>21.8</v>
      </c>
      <c r="L326" s="97">
        <v>15.8</v>
      </c>
      <c r="M326" s="97">
        <v>11.9</v>
      </c>
    </row>
    <row r="327" spans="2:13" ht="12" customHeight="1">
      <c r="B327" s="100" t="s">
        <v>343</v>
      </c>
      <c r="C327" s="87"/>
      <c r="D327" s="87"/>
      <c r="E327" s="87"/>
      <c r="F327" s="87"/>
      <c r="G327" s="87"/>
      <c r="H327" s="87"/>
      <c r="I327" s="87"/>
      <c r="J327" s="87"/>
      <c r="K327" s="97">
        <v>13.5</v>
      </c>
      <c r="L327" s="97">
        <v>2.3</v>
      </c>
      <c r="M327" s="97">
        <v>0</v>
      </c>
    </row>
    <row r="328" spans="2:13" ht="12" customHeight="1">
      <c r="B328" s="100" t="s">
        <v>340</v>
      </c>
      <c r="C328" s="87"/>
      <c r="D328" s="87"/>
      <c r="E328" s="87"/>
      <c r="F328" s="87"/>
      <c r="G328" s="87"/>
      <c r="H328" s="87"/>
      <c r="I328" s="87"/>
      <c r="J328" s="87"/>
      <c r="K328" s="97">
        <v>4.8</v>
      </c>
      <c r="L328" s="97">
        <v>4.7</v>
      </c>
      <c r="M328" s="97">
        <v>4.4</v>
      </c>
    </row>
    <row r="329" spans="2:13" ht="12" customHeight="1">
      <c r="B329" s="99" t="s">
        <v>344</v>
      </c>
      <c r="C329" s="87"/>
      <c r="D329" s="87"/>
      <c r="E329" s="87"/>
      <c r="F329" s="87"/>
      <c r="G329" s="87"/>
      <c r="H329" s="87"/>
      <c r="I329" s="87"/>
      <c r="J329" s="87"/>
      <c r="K329" s="97">
        <v>15.4</v>
      </c>
      <c r="L329" s="97">
        <v>9</v>
      </c>
      <c r="M329" s="97">
        <v>7.6</v>
      </c>
    </row>
    <row r="330" spans="2:13" ht="12" customHeight="1">
      <c r="B330" s="100" t="s">
        <v>337</v>
      </c>
      <c r="C330" s="87"/>
      <c r="D330" s="87"/>
      <c r="E330" s="87"/>
      <c r="F330" s="87"/>
      <c r="G330" s="87"/>
      <c r="H330" s="87"/>
      <c r="I330" s="87"/>
      <c r="J330" s="87"/>
      <c r="K330" s="97">
        <v>4.8</v>
      </c>
      <c r="L330" s="97">
        <v>5.1</v>
      </c>
      <c r="M330" s="97">
        <v>4.5</v>
      </c>
    </row>
    <row r="331" spans="2:13" ht="12" customHeight="1">
      <c r="B331" s="100" t="s">
        <v>178</v>
      </c>
      <c r="C331" s="87"/>
      <c r="D331" s="87"/>
      <c r="E331" s="87"/>
      <c r="F331" s="87"/>
      <c r="G331" s="87"/>
      <c r="H331" s="87"/>
      <c r="I331" s="87"/>
      <c r="J331" s="87"/>
      <c r="K331" s="97">
        <v>6</v>
      </c>
      <c r="L331" s="97">
        <v>2.5</v>
      </c>
      <c r="M331" s="97">
        <v>2.4</v>
      </c>
    </row>
    <row r="332" spans="2:13" ht="12" customHeight="1">
      <c r="B332" s="100" t="s">
        <v>343</v>
      </c>
      <c r="C332" s="87"/>
      <c r="D332" s="87"/>
      <c r="E332" s="87"/>
      <c r="F332" s="87"/>
      <c r="G332" s="87"/>
      <c r="H332" s="87"/>
      <c r="I332" s="87"/>
      <c r="J332" s="87"/>
      <c r="K332" s="97">
        <v>4</v>
      </c>
      <c r="L332" s="97">
        <v>0.7</v>
      </c>
      <c r="M332" s="97">
        <v>0</v>
      </c>
    </row>
    <row r="333" spans="2:13" ht="12" customHeight="1">
      <c r="B333" s="100" t="s">
        <v>340</v>
      </c>
      <c r="C333" s="87"/>
      <c r="D333" s="87"/>
      <c r="E333" s="87"/>
      <c r="F333" s="87"/>
      <c r="G333" s="87"/>
      <c r="H333" s="87"/>
      <c r="I333" s="87"/>
      <c r="J333" s="87"/>
      <c r="K333" s="97">
        <v>0.7</v>
      </c>
      <c r="L333" s="97">
        <v>0.7</v>
      </c>
      <c r="M333" s="97">
        <v>0.8</v>
      </c>
    </row>
    <row r="334" spans="2:13" ht="12" customHeight="1">
      <c r="B334" s="99" t="s">
        <v>345</v>
      </c>
      <c r="C334" s="87"/>
      <c r="D334" s="87"/>
      <c r="E334" s="87"/>
      <c r="F334" s="87"/>
      <c r="G334" s="87"/>
      <c r="H334" s="87"/>
      <c r="I334" s="87"/>
      <c r="J334" s="87"/>
      <c r="K334" s="98">
        <v>147.4</v>
      </c>
      <c r="L334" s="98">
        <v>118.5</v>
      </c>
      <c r="M334" s="98">
        <v>103.7</v>
      </c>
    </row>
    <row r="335" ht="12" customHeight="1"/>
    <row r="336" spans="1:2" s="18" customFormat="1" ht="12.75">
      <c r="A336" s="61"/>
      <c r="B336" s="1" t="s">
        <v>258</v>
      </c>
    </row>
    <row r="337" spans="1:12" s="28" customFormat="1" ht="12.75">
      <c r="A337" s="12"/>
      <c r="C337" s="29">
        <v>2003</v>
      </c>
      <c r="D337" s="29">
        <v>2004</v>
      </c>
      <c r="E337" s="29">
        <v>2005</v>
      </c>
      <c r="F337" s="29">
        <v>2006</v>
      </c>
      <c r="G337" s="29">
        <v>2007</v>
      </c>
      <c r="H337" s="29">
        <v>2008</v>
      </c>
      <c r="I337" s="29" t="s">
        <v>230</v>
      </c>
      <c r="J337" s="29" t="s">
        <v>300</v>
      </c>
      <c r="K337" s="87"/>
      <c r="L337" s="29"/>
    </row>
    <row r="338" spans="2:11" ht="12.75">
      <c r="B338" s="27" t="s">
        <v>250</v>
      </c>
      <c r="C338" s="32">
        <v>6.57</v>
      </c>
      <c r="D338" s="32">
        <v>6.11</v>
      </c>
      <c r="E338" s="32">
        <v>6.28</v>
      </c>
      <c r="F338" s="32">
        <v>6.33</v>
      </c>
      <c r="G338" s="32">
        <v>9.98</v>
      </c>
      <c r="H338" s="32">
        <v>13.53</v>
      </c>
      <c r="I338" s="32">
        <v>18.98</v>
      </c>
      <c r="J338" s="32">
        <v>20.96</v>
      </c>
      <c r="K338" s="87"/>
    </row>
    <row r="339" spans="2:11" ht="12.75">
      <c r="B339" s="27" t="s">
        <v>216</v>
      </c>
      <c r="C339" s="32">
        <v>629.35</v>
      </c>
      <c r="D339" s="32">
        <v>858.74</v>
      </c>
      <c r="E339" s="32">
        <v>937.71</v>
      </c>
      <c r="F339" s="32">
        <v>861.33</v>
      </c>
      <c r="G339" s="32">
        <v>936.27</v>
      </c>
      <c r="H339" s="32">
        <v>1347.58</v>
      </c>
      <c r="I339" s="32">
        <v>1477.17</v>
      </c>
      <c r="J339" s="32">
        <v>1822.87</v>
      </c>
      <c r="K339" s="87"/>
    </row>
    <row r="340" spans="2:11" ht="12.75">
      <c r="B340" s="27" t="s">
        <v>60</v>
      </c>
      <c r="C340" s="32">
        <v>3.85</v>
      </c>
      <c r="D340" s="32">
        <v>5.26</v>
      </c>
      <c r="E340" s="32">
        <v>5.65</v>
      </c>
      <c r="F340" s="32">
        <v>5.21</v>
      </c>
      <c r="G340" s="27">
        <v>5.71</v>
      </c>
      <c r="H340" s="27">
        <v>8.23</v>
      </c>
      <c r="I340" s="27">
        <v>8.96</v>
      </c>
      <c r="J340" s="27">
        <v>11.02</v>
      </c>
      <c r="K340" s="87"/>
    </row>
    <row r="341" spans="2:11" ht="12.75">
      <c r="B341" s="36" t="s">
        <v>140</v>
      </c>
      <c r="C341" s="79">
        <v>5.25</v>
      </c>
      <c r="D341" s="79">
        <v>5.73</v>
      </c>
      <c r="E341" s="79">
        <v>6.05</v>
      </c>
      <c r="F341" s="79">
        <v>5.87</v>
      </c>
      <c r="G341" s="79">
        <v>8.03</v>
      </c>
      <c r="H341" s="79">
        <v>11.16</v>
      </c>
      <c r="I341" s="79">
        <v>14.06</v>
      </c>
      <c r="J341" s="79">
        <v>15.41</v>
      </c>
      <c r="K341" s="87"/>
    </row>
    <row r="342" spans="2:11" ht="12.75">
      <c r="B342" s="36" t="s">
        <v>253</v>
      </c>
      <c r="C342" s="79">
        <v>3.21</v>
      </c>
      <c r="D342" s="79">
        <v>3.08</v>
      </c>
      <c r="E342" s="79">
        <v>3.36</v>
      </c>
      <c r="F342" s="79">
        <v>3.22</v>
      </c>
      <c r="G342" s="36">
        <v>4.18</v>
      </c>
      <c r="H342" s="36">
        <v>5.83</v>
      </c>
      <c r="I342" s="79">
        <v>6.327706890603168</v>
      </c>
      <c r="J342" s="79">
        <v>6.58</v>
      </c>
      <c r="K342" s="87"/>
    </row>
    <row r="343" ht="12.75">
      <c r="B343" s="2" t="s">
        <v>251</v>
      </c>
    </row>
    <row r="344" ht="12.75">
      <c r="B344" s="2" t="s">
        <v>252</v>
      </c>
    </row>
    <row r="345" ht="12.75">
      <c r="B345" s="2" t="s">
        <v>292</v>
      </c>
    </row>
    <row r="346" ht="12.75">
      <c r="B346" s="78" t="s">
        <v>299</v>
      </c>
    </row>
    <row r="347" ht="12.75">
      <c r="B347" s="22"/>
    </row>
    <row r="348" spans="1:2" s="18" customFormat="1" ht="12.75">
      <c r="A348" s="61"/>
      <c r="B348" s="1" t="s">
        <v>321</v>
      </c>
    </row>
    <row r="349" spans="1:12" s="28" customFormat="1" ht="12.75">
      <c r="A349" s="12"/>
      <c r="C349" s="29">
        <v>2003</v>
      </c>
      <c r="D349" s="29">
        <v>2004</v>
      </c>
      <c r="E349" s="29">
        <v>2005</v>
      </c>
      <c r="F349" s="29">
        <v>2006</v>
      </c>
      <c r="G349" s="29">
        <v>2007</v>
      </c>
      <c r="H349" s="29">
        <v>2008</v>
      </c>
      <c r="I349" s="29" t="s">
        <v>230</v>
      </c>
      <c r="J349" s="29" t="s">
        <v>287</v>
      </c>
      <c r="K349" s="29" t="s">
        <v>302</v>
      </c>
      <c r="L349" s="87"/>
    </row>
    <row r="350" spans="2:12" ht="12.75">
      <c r="B350" s="27" t="s">
        <v>322</v>
      </c>
      <c r="C350" s="32">
        <v>5.25</v>
      </c>
      <c r="D350" s="32">
        <v>5.73</v>
      </c>
      <c r="E350" s="32">
        <v>6.05</v>
      </c>
      <c r="F350" s="32">
        <v>5.87</v>
      </c>
      <c r="G350" s="32">
        <v>8.03</v>
      </c>
      <c r="H350" s="32">
        <v>11.16</v>
      </c>
      <c r="I350" s="32">
        <v>14.06</v>
      </c>
      <c r="J350" s="32">
        <v>15.41</v>
      </c>
      <c r="K350" s="32">
        <v>18.54</v>
      </c>
      <c r="L350" s="87"/>
    </row>
    <row r="351" ht="12" customHeight="1">
      <c r="B351" s="2" t="s">
        <v>323</v>
      </c>
    </row>
    <row r="352" ht="12" customHeight="1">
      <c r="B352" s="2" t="s">
        <v>324</v>
      </c>
    </row>
    <row r="353" ht="12" customHeight="1">
      <c r="B353" s="2" t="s">
        <v>325</v>
      </c>
    </row>
    <row r="354" ht="12.75">
      <c r="B354" s="78"/>
    </row>
    <row r="355" spans="1:2" s="18" customFormat="1" ht="12.75">
      <c r="A355" s="61"/>
      <c r="B355" s="1" t="s">
        <v>326</v>
      </c>
    </row>
    <row r="356" spans="1:13" s="28" customFormat="1" ht="12.75">
      <c r="A356" s="12"/>
      <c r="C356" s="29">
        <v>2003</v>
      </c>
      <c r="D356" s="29">
        <v>2004</v>
      </c>
      <c r="E356" s="29">
        <v>2005</v>
      </c>
      <c r="F356" s="29">
        <v>2006</v>
      </c>
      <c r="G356" s="29">
        <v>2007</v>
      </c>
      <c r="H356" s="29">
        <v>2008</v>
      </c>
      <c r="I356" s="29" t="s">
        <v>230</v>
      </c>
      <c r="J356" s="29" t="s">
        <v>287</v>
      </c>
      <c r="K356" s="29" t="s">
        <v>302</v>
      </c>
      <c r="L356" s="29">
        <v>2012</v>
      </c>
      <c r="M356" s="29">
        <v>2013</v>
      </c>
    </row>
    <row r="357" spans="2:13" ht="12.75">
      <c r="B357" s="27" t="s">
        <v>322</v>
      </c>
      <c r="C357" s="32">
        <v>3.21</v>
      </c>
      <c r="D357" s="32">
        <v>3.08</v>
      </c>
      <c r="E357" s="32">
        <v>3.36</v>
      </c>
      <c r="F357" s="32">
        <v>3.22</v>
      </c>
      <c r="G357" s="32">
        <v>4.18</v>
      </c>
      <c r="H357" s="32">
        <v>5.824893772120619</v>
      </c>
      <c r="I357" s="32">
        <v>6.327706890603166</v>
      </c>
      <c r="J357" s="32">
        <v>6.582186173981119</v>
      </c>
      <c r="K357" s="32">
        <v>6.288645362853851</v>
      </c>
      <c r="L357" s="32">
        <v>7.31</v>
      </c>
      <c r="M357" s="32">
        <v>8.32</v>
      </c>
    </row>
    <row r="358" ht="12" customHeight="1">
      <c r="B358" s="2" t="s">
        <v>327</v>
      </c>
    </row>
    <row r="359" ht="12" customHeight="1">
      <c r="B359" s="2" t="s">
        <v>324</v>
      </c>
    </row>
    <row r="360" ht="12.75">
      <c r="B360" s="2" t="s">
        <v>289</v>
      </c>
    </row>
    <row r="361" ht="12.75">
      <c r="B361" s="78"/>
    </row>
    <row r="362" spans="1:2" s="18" customFormat="1" ht="12.75">
      <c r="A362" s="61"/>
      <c r="B362" s="1" t="s">
        <v>127</v>
      </c>
    </row>
    <row r="363" spans="1:13" s="28" customFormat="1" ht="12.75">
      <c r="A363" s="12"/>
      <c r="C363" s="29">
        <v>2003</v>
      </c>
      <c r="D363" s="29">
        <v>2004</v>
      </c>
      <c r="E363" s="29">
        <v>2005</v>
      </c>
      <c r="F363" s="29">
        <v>2006</v>
      </c>
      <c r="G363" s="29">
        <v>2007</v>
      </c>
      <c r="H363" s="29">
        <v>2008</v>
      </c>
      <c r="I363" s="29" t="s">
        <v>226</v>
      </c>
      <c r="J363" s="29">
        <v>2010</v>
      </c>
      <c r="K363" s="29">
        <v>2011</v>
      </c>
      <c r="L363" s="29">
        <v>2012</v>
      </c>
      <c r="M363" s="29">
        <v>2013</v>
      </c>
    </row>
    <row r="364" spans="2:13" ht="12.75" customHeight="1">
      <c r="B364" s="27" t="s">
        <v>128</v>
      </c>
      <c r="C364" s="42">
        <v>24.46746010066268</v>
      </c>
      <c r="D364" s="42">
        <v>28.95731786451042</v>
      </c>
      <c r="E364" s="27">
        <v>41.2</v>
      </c>
      <c r="F364" s="27">
        <v>49.8</v>
      </c>
      <c r="G364" s="27">
        <v>56.2</v>
      </c>
      <c r="H364" s="27">
        <v>74.7</v>
      </c>
      <c r="I364" s="27">
        <v>51.5</v>
      </c>
      <c r="J364" s="42">
        <v>63.879227914057694</v>
      </c>
      <c r="K364" s="42">
        <v>87.53763287651371</v>
      </c>
      <c r="L364" s="42">
        <v>86.45355566538794</v>
      </c>
      <c r="M364" s="42">
        <v>87.1</v>
      </c>
    </row>
    <row r="365" spans="2:13" ht="12.75">
      <c r="B365" s="27" t="s">
        <v>129</v>
      </c>
      <c r="C365" s="42">
        <v>20.8</v>
      </c>
      <c r="D365" s="42">
        <v>28</v>
      </c>
      <c r="E365" s="27">
        <v>39.7</v>
      </c>
      <c r="F365" s="27">
        <v>49.5</v>
      </c>
      <c r="G365" s="42">
        <v>53.4</v>
      </c>
      <c r="H365" s="27">
        <v>75.4</v>
      </c>
      <c r="I365" s="42">
        <v>50.96362570871992</v>
      </c>
      <c r="J365" s="42">
        <v>58.868368463345966</v>
      </c>
      <c r="K365" s="42">
        <v>72.73787989518596</v>
      </c>
      <c r="L365" s="42">
        <v>75.60657191943302</v>
      </c>
      <c r="M365" s="42">
        <v>69.2</v>
      </c>
    </row>
    <row r="366" ht="12" customHeight="1">
      <c r="B366" s="2" t="s">
        <v>254</v>
      </c>
    </row>
    <row r="367" ht="12" customHeight="1"/>
    <row r="368" spans="1:2" s="18" customFormat="1" ht="12.75">
      <c r="A368" s="61"/>
      <c r="B368" s="1" t="s">
        <v>52</v>
      </c>
    </row>
    <row r="370" spans="1:2" s="18" customFormat="1" ht="12.75">
      <c r="A370" s="61"/>
      <c r="B370" s="1" t="s">
        <v>138</v>
      </c>
    </row>
    <row r="371" spans="1:13" s="34" customFormat="1" ht="12.75">
      <c r="A371" s="14"/>
      <c r="B371" s="34" t="s">
        <v>61</v>
      </c>
      <c r="C371" s="29">
        <v>2003</v>
      </c>
      <c r="D371" s="29">
        <v>2004</v>
      </c>
      <c r="E371" s="29">
        <v>2005</v>
      </c>
      <c r="F371" s="29">
        <v>2006</v>
      </c>
      <c r="G371" s="29">
        <v>2007</v>
      </c>
      <c r="H371" s="29">
        <v>2008</v>
      </c>
      <c r="I371" s="29">
        <v>2009</v>
      </c>
      <c r="J371" s="29">
        <v>2010</v>
      </c>
      <c r="K371" s="29">
        <v>2011</v>
      </c>
      <c r="L371" s="29">
        <v>2012</v>
      </c>
      <c r="M371" s="29">
        <v>2013</v>
      </c>
    </row>
    <row r="372" spans="2:13" ht="12.75" customHeight="1">
      <c r="B372" s="27" t="s">
        <v>62</v>
      </c>
      <c r="C372" s="43">
        <v>1091.8</v>
      </c>
      <c r="D372" s="43">
        <v>980.4</v>
      </c>
      <c r="E372" s="43">
        <v>908.1</v>
      </c>
      <c r="F372" s="43">
        <v>851.8</v>
      </c>
      <c r="G372" s="43">
        <v>800</v>
      </c>
      <c r="H372" s="43">
        <v>771.3</v>
      </c>
      <c r="I372" s="43">
        <v>769.5</v>
      </c>
      <c r="J372" s="43">
        <v>687.4</v>
      </c>
      <c r="K372" s="43">
        <v>627.7</v>
      </c>
      <c r="L372" s="43">
        <v>620.8</v>
      </c>
      <c r="M372" s="43">
        <v>579</v>
      </c>
    </row>
    <row r="373" spans="2:13" ht="12.75">
      <c r="B373" s="27" t="s">
        <v>63</v>
      </c>
      <c r="C373" s="43">
        <v>5250.8</v>
      </c>
      <c r="D373" s="43">
        <v>5337.5</v>
      </c>
      <c r="E373" s="43">
        <v>6062.8</v>
      </c>
      <c r="F373" s="43">
        <v>6031</v>
      </c>
      <c r="G373" s="43">
        <v>6244</v>
      </c>
      <c r="H373" s="43">
        <v>6161.1</v>
      </c>
      <c r="I373" s="43">
        <v>5521.3</v>
      </c>
      <c r="J373" s="43">
        <v>5692.8</v>
      </c>
      <c r="K373" s="43">
        <v>5943.9</v>
      </c>
      <c r="L373" s="43">
        <v>5466.1</v>
      </c>
      <c r="M373" s="43">
        <v>5377</v>
      </c>
    </row>
    <row r="374" spans="2:13" ht="12.75">
      <c r="B374" s="27" t="s">
        <v>59</v>
      </c>
      <c r="C374" s="43">
        <v>219.5</v>
      </c>
      <c r="D374" s="43">
        <v>226.5</v>
      </c>
      <c r="E374" s="43">
        <v>207.5</v>
      </c>
      <c r="F374" s="43">
        <v>211.4</v>
      </c>
      <c r="G374" s="43">
        <v>159.4</v>
      </c>
      <c r="H374" s="43">
        <v>194.8</v>
      </c>
      <c r="I374" s="43">
        <v>184.9</v>
      </c>
      <c r="J374" s="43">
        <v>156.3</v>
      </c>
      <c r="K374" s="43">
        <v>144.6</v>
      </c>
      <c r="L374" s="43">
        <v>158.8</v>
      </c>
      <c r="M374" s="43">
        <v>128</v>
      </c>
    </row>
    <row r="375" spans="2:13" ht="12.75">
      <c r="B375" s="27" t="s">
        <v>64</v>
      </c>
      <c r="C375" s="43">
        <v>1000.9</v>
      </c>
      <c r="D375" s="43">
        <v>1099.2</v>
      </c>
      <c r="E375" s="43">
        <v>1473.7</v>
      </c>
      <c r="F375" s="43">
        <v>1539.6</v>
      </c>
      <c r="G375" s="43">
        <v>1900.2</v>
      </c>
      <c r="H375" s="43">
        <v>1905.5</v>
      </c>
      <c r="I375" s="43">
        <v>1776.2</v>
      </c>
      <c r="J375" s="43">
        <v>2310.2</v>
      </c>
      <c r="K375" s="43">
        <v>2046.2</v>
      </c>
      <c r="L375" s="43">
        <v>1834.2</v>
      </c>
      <c r="M375" s="43">
        <v>2022</v>
      </c>
    </row>
    <row r="376" spans="2:13" ht="12.75">
      <c r="B376" s="36" t="s">
        <v>65</v>
      </c>
      <c r="C376" s="44">
        <f>+C372+C373+C374+C375</f>
        <v>7563</v>
      </c>
      <c r="D376" s="44">
        <f>+D372+D373+D374+D375</f>
        <v>7643.599999999999</v>
      </c>
      <c r="E376" s="44">
        <f>+E372+E373+E374+E375</f>
        <v>8652.1</v>
      </c>
      <c r="F376" s="44">
        <f>+F372+F373+F374+F375</f>
        <v>8633.8</v>
      </c>
      <c r="G376" s="44">
        <v>9103.6</v>
      </c>
      <c r="H376" s="44">
        <f>SUM(H372:H375)</f>
        <v>9032.7</v>
      </c>
      <c r="I376" s="44">
        <v>8251.9</v>
      </c>
      <c r="J376" s="44">
        <v>8846.7</v>
      </c>
      <c r="K376" s="44">
        <v>8762.4</v>
      </c>
      <c r="L376" s="44">
        <v>8079.900000000001</v>
      </c>
      <c r="M376" s="44">
        <v>8107</v>
      </c>
    </row>
    <row r="377" spans="2:13" ht="12.75">
      <c r="B377" s="6"/>
      <c r="C377" s="11"/>
      <c r="D377" s="11"/>
      <c r="E377" s="11"/>
      <c r="F377" s="11"/>
      <c r="G377" s="11"/>
      <c r="H377" s="11"/>
      <c r="I377" s="11"/>
      <c r="J377" s="11"/>
      <c r="K377" s="11"/>
      <c r="L377" s="11"/>
      <c r="M377" s="11"/>
    </row>
    <row r="378" spans="1:13" s="28" customFormat="1" ht="12.75">
      <c r="A378" s="12"/>
      <c r="B378" s="34" t="s">
        <v>66</v>
      </c>
      <c r="C378" s="29">
        <v>2003</v>
      </c>
      <c r="D378" s="29">
        <v>2004</v>
      </c>
      <c r="E378" s="29">
        <v>2005</v>
      </c>
      <c r="F378" s="29">
        <v>2006</v>
      </c>
      <c r="G378" s="29">
        <v>2007</v>
      </c>
      <c r="H378" s="29">
        <v>2008</v>
      </c>
      <c r="I378" s="29">
        <v>2009</v>
      </c>
      <c r="J378" s="29">
        <v>2010</v>
      </c>
      <c r="K378" s="29">
        <v>2011</v>
      </c>
      <c r="L378" s="29">
        <v>2012</v>
      </c>
      <c r="M378" s="29">
        <v>2013</v>
      </c>
    </row>
    <row r="379" spans="2:13" ht="12.75">
      <c r="B379" s="27" t="s">
        <v>63</v>
      </c>
      <c r="C379" s="43">
        <v>4144.9</v>
      </c>
      <c r="D379" s="43">
        <v>5716.3</v>
      </c>
      <c r="E379" s="43">
        <v>5440.5</v>
      </c>
      <c r="F379" s="43">
        <v>5641.5</v>
      </c>
      <c r="G379" s="27">
        <v>5954.9</v>
      </c>
      <c r="H379" s="43">
        <v>5796.4</v>
      </c>
      <c r="I379" s="43">
        <v>5699.9</v>
      </c>
      <c r="J379" s="43">
        <v>5452.7</v>
      </c>
      <c r="K379" s="43">
        <v>5991</v>
      </c>
      <c r="L379" s="43">
        <v>5398.9</v>
      </c>
      <c r="M379" s="43">
        <v>5785</v>
      </c>
    </row>
    <row r="380" spans="2:13" ht="12.75">
      <c r="B380" s="27" t="s">
        <v>59</v>
      </c>
      <c r="C380" s="43">
        <v>0.5</v>
      </c>
      <c r="D380" s="43">
        <v>4.4</v>
      </c>
      <c r="E380" s="43">
        <v>2.5</v>
      </c>
      <c r="F380" s="43">
        <v>2.8</v>
      </c>
      <c r="G380" s="27">
        <v>2.2</v>
      </c>
      <c r="H380" s="43">
        <v>2.5</v>
      </c>
      <c r="I380" s="43">
        <v>2.8</v>
      </c>
      <c r="J380" s="43">
        <v>2.7</v>
      </c>
      <c r="K380" s="43">
        <v>2.6</v>
      </c>
      <c r="L380" s="43">
        <v>3.6</v>
      </c>
      <c r="M380" s="43">
        <v>3</v>
      </c>
    </row>
    <row r="381" spans="2:13" ht="12.75">
      <c r="B381" s="27" t="s">
        <v>64</v>
      </c>
      <c r="C381" s="43">
        <v>508.1</v>
      </c>
      <c r="D381" s="43">
        <v>923.9</v>
      </c>
      <c r="E381" s="43">
        <f>1000.8+124.2</f>
        <v>1125</v>
      </c>
      <c r="F381" s="43">
        <v>1071.2</v>
      </c>
      <c r="G381" s="27">
        <v>1121.6</v>
      </c>
      <c r="H381" s="43">
        <v>1129.3</v>
      </c>
      <c r="I381" s="43">
        <v>1224</v>
      </c>
      <c r="J381" s="43">
        <v>1116.2</v>
      </c>
      <c r="K381" s="43">
        <v>1091.4</v>
      </c>
      <c r="L381" s="43">
        <v>906.5999999999999</v>
      </c>
      <c r="M381" s="43">
        <v>1039</v>
      </c>
    </row>
    <row r="382" spans="2:13" ht="12.75">
      <c r="B382" s="36" t="s">
        <v>65</v>
      </c>
      <c r="C382" s="44">
        <f>+C379+C380+C381</f>
        <v>4653.5</v>
      </c>
      <c r="D382" s="44">
        <f>+D379+D380+D381</f>
        <v>6644.599999999999</v>
      </c>
      <c r="E382" s="44">
        <f>+E379+E380+E381</f>
        <v>6568</v>
      </c>
      <c r="F382" s="44">
        <f>+F379+F380+F381</f>
        <v>6715.5</v>
      </c>
      <c r="G382" s="44">
        <v>7078.7</v>
      </c>
      <c r="H382" s="44">
        <f>SUM(H379:H381)</f>
        <v>6928.2</v>
      </c>
      <c r="I382" s="44">
        <v>6926.7</v>
      </c>
      <c r="J382" s="44">
        <v>6571.599999999999</v>
      </c>
      <c r="K382" s="44">
        <v>7085</v>
      </c>
      <c r="L382" s="44">
        <v>6309.1</v>
      </c>
      <c r="M382" s="44">
        <v>6828</v>
      </c>
    </row>
    <row r="383" spans="2:13" ht="12.75">
      <c r="B383" s="6"/>
      <c r="C383" s="11"/>
      <c r="D383" s="11"/>
      <c r="E383" s="11"/>
      <c r="F383" s="11"/>
      <c r="G383" s="11"/>
      <c r="H383" s="11"/>
      <c r="I383" s="11"/>
      <c r="J383" s="11"/>
      <c r="K383" s="11"/>
      <c r="L383" s="11"/>
      <c r="M383" s="11"/>
    </row>
    <row r="384" spans="1:13" s="28" customFormat="1" ht="12.75">
      <c r="A384" s="12"/>
      <c r="B384" s="34" t="s">
        <v>183</v>
      </c>
      <c r="C384" s="29">
        <v>2003</v>
      </c>
      <c r="D384" s="29">
        <v>2004</v>
      </c>
      <c r="E384" s="29">
        <v>2005</v>
      </c>
      <c r="F384" s="29">
        <v>2006</v>
      </c>
      <c r="G384" s="29" t="s">
        <v>185</v>
      </c>
      <c r="H384" s="29">
        <v>2008</v>
      </c>
      <c r="I384" s="29">
        <v>2009</v>
      </c>
      <c r="J384" s="29">
        <v>2010</v>
      </c>
      <c r="K384" s="29">
        <v>2011</v>
      </c>
      <c r="L384" s="29">
        <v>2012</v>
      </c>
      <c r="M384" s="29">
        <v>2013</v>
      </c>
    </row>
    <row r="385" spans="2:13" ht="12.75">
      <c r="B385" s="27" t="s">
        <v>63</v>
      </c>
      <c r="C385" s="51" t="s">
        <v>184</v>
      </c>
      <c r="D385" s="51" t="s">
        <v>184</v>
      </c>
      <c r="E385" s="51" t="s">
        <v>184</v>
      </c>
      <c r="F385" s="51" t="s">
        <v>184</v>
      </c>
      <c r="G385" s="43">
        <v>288</v>
      </c>
      <c r="H385" s="43">
        <v>2301.8</v>
      </c>
      <c r="I385" s="43">
        <v>2326.6</v>
      </c>
      <c r="J385" s="43">
        <v>2401.3</v>
      </c>
      <c r="K385" s="43">
        <v>2488.1</v>
      </c>
      <c r="L385" s="43">
        <v>2284.1000000000004</v>
      </c>
      <c r="M385" s="43">
        <v>2273</v>
      </c>
    </row>
    <row r="386" spans="2:13" ht="12.75">
      <c r="B386" s="27" t="s">
        <v>59</v>
      </c>
      <c r="C386" s="51" t="s">
        <v>184</v>
      </c>
      <c r="D386" s="51" t="s">
        <v>184</v>
      </c>
      <c r="E386" s="51" t="s">
        <v>184</v>
      </c>
      <c r="F386" s="51" t="s">
        <v>184</v>
      </c>
      <c r="G386" s="43">
        <v>0</v>
      </c>
      <c r="H386" s="43">
        <v>0</v>
      </c>
      <c r="I386" s="43">
        <v>0</v>
      </c>
      <c r="J386" s="43">
        <v>0</v>
      </c>
      <c r="K386" s="43">
        <v>0</v>
      </c>
      <c r="L386" s="43">
        <v>0</v>
      </c>
      <c r="M386" s="43">
        <v>0</v>
      </c>
    </row>
    <row r="387" spans="2:13" ht="12.75">
      <c r="B387" s="27" t="s">
        <v>64</v>
      </c>
      <c r="C387" s="51" t="s">
        <v>184</v>
      </c>
      <c r="D387" s="51" t="s">
        <v>184</v>
      </c>
      <c r="E387" s="51" t="s">
        <v>184</v>
      </c>
      <c r="F387" s="51" t="s">
        <v>184</v>
      </c>
      <c r="G387" s="43">
        <v>10.1</v>
      </c>
      <c r="H387" s="43">
        <v>92.7</v>
      </c>
      <c r="I387" s="43">
        <v>120.7</v>
      </c>
      <c r="J387" s="43">
        <v>120</v>
      </c>
      <c r="K387" s="43">
        <v>148</v>
      </c>
      <c r="L387" s="43">
        <v>147.1</v>
      </c>
      <c r="M387" s="43">
        <v>172</v>
      </c>
    </row>
    <row r="388" spans="1:16" s="6" customFormat="1" ht="12.75">
      <c r="A388" s="14"/>
      <c r="B388" s="36" t="s">
        <v>65</v>
      </c>
      <c r="C388" s="52" t="s">
        <v>184</v>
      </c>
      <c r="D388" s="52" t="s">
        <v>184</v>
      </c>
      <c r="E388" s="52" t="s">
        <v>184</v>
      </c>
      <c r="F388" s="52" t="s">
        <v>184</v>
      </c>
      <c r="G388" s="44">
        <f>SUM(G385:G387)</f>
        <v>298.1</v>
      </c>
      <c r="H388" s="44">
        <f>SUM(H385:H387)</f>
        <v>2394.5</v>
      </c>
      <c r="I388" s="44">
        <v>2447.2999999999997</v>
      </c>
      <c r="J388" s="44">
        <v>2521.3</v>
      </c>
      <c r="K388" s="44">
        <v>2636.1</v>
      </c>
      <c r="L388" s="44">
        <v>2431.2000000000003</v>
      </c>
      <c r="M388" s="44">
        <v>2445</v>
      </c>
      <c r="N388" s="2"/>
      <c r="O388" s="2"/>
      <c r="P388" s="2"/>
    </row>
    <row r="389" spans="1:13" s="6" customFormat="1" ht="12.75">
      <c r="A389" s="14"/>
      <c r="B389" s="2" t="s">
        <v>186</v>
      </c>
      <c r="C389" s="13"/>
      <c r="D389" s="13"/>
      <c r="E389" s="13"/>
      <c r="F389" s="13"/>
      <c r="G389" s="11"/>
      <c r="H389" s="11"/>
      <c r="I389" s="11"/>
      <c r="J389" s="11"/>
      <c r="K389" s="11"/>
      <c r="L389" s="11"/>
      <c r="M389" s="11"/>
    </row>
    <row r="390" spans="1:13" s="6" customFormat="1" ht="12.75">
      <c r="A390" s="14"/>
      <c r="B390" s="2"/>
      <c r="C390" s="13"/>
      <c r="D390" s="13"/>
      <c r="E390" s="13"/>
      <c r="F390" s="13"/>
      <c r="G390" s="11"/>
      <c r="H390" s="11"/>
      <c r="I390" s="11"/>
      <c r="J390" s="11"/>
      <c r="K390" s="11"/>
      <c r="L390" s="11"/>
      <c r="M390" s="11"/>
    </row>
    <row r="391" spans="1:13" s="6" customFormat="1" ht="12.75">
      <c r="A391" s="14"/>
      <c r="B391" s="34" t="s">
        <v>353</v>
      </c>
      <c r="C391" s="29">
        <v>2003</v>
      </c>
      <c r="D391" s="29">
        <v>2004</v>
      </c>
      <c r="E391" s="29">
        <v>2005</v>
      </c>
      <c r="F391" s="29">
        <v>2006</v>
      </c>
      <c r="G391" s="29">
        <v>2007</v>
      </c>
      <c r="H391" s="29">
        <v>2008</v>
      </c>
      <c r="I391" s="29">
        <v>2009</v>
      </c>
      <c r="J391" s="29">
        <v>2010</v>
      </c>
      <c r="K391" s="29">
        <v>2011</v>
      </c>
      <c r="L391" s="29">
        <v>2012</v>
      </c>
      <c r="M391" s="29">
        <v>2013</v>
      </c>
    </row>
    <row r="392" spans="1:13" s="6" customFormat="1" ht="12.75">
      <c r="A392" s="14"/>
      <c r="B392" s="27" t="s">
        <v>62</v>
      </c>
      <c r="C392" s="87"/>
      <c r="D392" s="87"/>
      <c r="E392" s="87"/>
      <c r="F392" s="87"/>
      <c r="G392" s="87"/>
      <c r="H392" s="87"/>
      <c r="I392" s="43">
        <v>282.359</v>
      </c>
      <c r="J392" s="43">
        <v>458.6</v>
      </c>
      <c r="K392" s="43">
        <v>399.3</v>
      </c>
      <c r="L392" s="43">
        <v>496</v>
      </c>
      <c r="M392" s="43">
        <v>436</v>
      </c>
    </row>
    <row r="393" spans="1:13" s="6" customFormat="1" ht="12.75">
      <c r="A393" s="14"/>
      <c r="B393" s="27" t="s">
        <v>63</v>
      </c>
      <c r="C393" s="87"/>
      <c r="D393" s="87"/>
      <c r="E393" s="87"/>
      <c r="F393" s="87"/>
      <c r="G393" s="87"/>
      <c r="H393" s="87"/>
      <c r="I393" s="43">
        <v>1981.411</v>
      </c>
      <c r="J393" s="43">
        <v>3562</v>
      </c>
      <c r="K393" s="43">
        <v>2745</v>
      </c>
      <c r="L393" s="43">
        <v>2448</v>
      </c>
      <c r="M393" s="43">
        <v>2427</v>
      </c>
    </row>
    <row r="394" spans="1:13" s="6" customFormat="1" ht="12.75">
      <c r="A394" s="14"/>
      <c r="B394" s="27" t="s">
        <v>59</v>
      </c>
      <c r="C394" s="87"/>
      <c r="D394" s="87"/>
      <c r="E394" s="87"/>
      <c r="F394" s="87"/>
      <c r="G394" s="87"/>
      <c r="H394" s="87"/>
      <c r="I394" s="43">
        <v>66.47200000000001</v>
      </c>
      <c r="J394" s="43">
        <v>137.7</v>
      </c>
      <c r="K394" s="43">
        <v>128.9</v>
      </c>
      <c r="L394" s="43">
        <v>112.69999999999999</v>
      </c>
      <c r="M394" s="43">
        <v>96</v>
      </c>
    </row>
    <row r="395" spans="1:13" s="6" customFormat="1" ht="12.75">
      <c r="A395" s="14"/>
      <c r="B395" s="27" t="s">
        <v>64</v>
      </c>
      <c r="C395" s="87"/>
      <c r="D395" s="87"/>
      <c r="E395" s="87"/>
      <c r="F395" s="87"/>
      <c r="G395" s="87"/>
      <c r="H395" s="87"/>
      <c r="I395" s="43">
        <v>78.30000000000001</v>
      </c>
      <c r="J395" s="43">
        <v>126.6</v>
      </c>
      <c r="K395" s="43">
        <v>507.40000000000003</v>
      </c>
      <c r="L395" s="43">
        <v>775.6</v>
      </c>
      <c r="M395" s="43">
        <v>628</v>
      </c>
    </row>
    <row r="396" spans="1:16" s="6" customFormat="1" ht="12.75">
      <c r="A396" s="14"/>
      <c r="B396" s="36" t="s">
        <v>65</v>
      </c>
      <c r="C396" s="87"/>
      <c r="D396" s="87"/>
      <c r="E396" s="87"/>
      <c r="F396" s="87"/>
      <c r="G396" s="87"/>
      <c r="H396" s="87"/>
      <c r="I396" s="44">
        <f>SUM(I392:I395)</f>
        <v>2408.5420000000004</v>
      </c>
      <c r="J396" s="44">
        <f>SUM(J392:J395)</f>
        <v>4284.900000000001</v>
      </c>
      <c r="K396" s="44">
        <f>SUM(K392:K395)</f>
        <v>3780.6000000000004</v>
      </c>
      <c r="L396" s="44">
        <v>3832.2999999999997</v>
      </c>
      <c r="M396" s="44">
        <v>3587</v>
      </c>
      <c r="N396" s="2"/>
      <c r="O396" s="2"/>
      <c r="P396" s="2"/>
    </row>
    <row r="397" spans="3:5" ht="12.75">
      <c r="C397" s="5"/>
      <c r="D397" s="5"/>
      <c r="E397" s="5"/>
    </row>
    <row r="398" spans="1:13" s="34" customFormat="1" ht="12.75">
      <c r="A398" s="14"/>
      <c r="B398" s="34" t="s">
        <v>56</v>
      </c>
      <c r="C398" s="29">
        <v>2003</v>
      </c>
      <c r="D398" s="29">
        <v>2004</v>
      </c>
      <c r="E398" s="29">
        <v>2005</v>
      </c>
      <c r="F398" s="29">
        <v>2006</v>
      </c>
      <c r="G398" s="29">
        <v>2007</v>
      </c>
      <c r="H398" s="29">
        <v>2008</v>
      </c>
      <c r="I398" s="29" t="s">
        <v>226</v>
      </c>
      <c r="J398" s="29" t="s">
        <v>296</v>
      </c>
      <c r="K398" s="29">
        <v>2011</v>
      </c>
      <c r="L398" s="29">
        <v>2012</v>
      </c>
      <c r="M398" s="29">
        <v>2013</v>
      </c>
    </row>
    <row r="399" spans="2:13" ht="12.75">
      <c r="B399" s="35" t="s">
        <v>62</v>
      </c>
      <c r="C399" s="49">
        <v>1093</v>
      </c>
      <c r="D399" s="41">
        <v>980</v>
      </c>
      <c r="E399" s="41">
        <v>908</v>
      </c>
      <c r="F399" s="41">
        <v>852</v>
      </c>
      <c r="G399" s="41">
        <v>800</v>
      </c>
      <c r="H399" s="41">
        <v>771</v>
      </c>
      <c r="I399" s="41">
        <v>1052</v>
      </c>
      <c r="J399" s="41">
        <v>1146</v>
      </c>
      <c r="K399" s="41">
        <v>1027</v>
      </c>
      <c r="L399" s="41">
        <v>1117</v>
      </c>
      <c r="M399" s="41">
        <v>1015</v>
      </c>
    </row>
    <row r="400" spans="2:13" ht="12.75">
      <c r="B400" s="35" t="s">
        <v>63</v>
      </c>
      <c r="C400" s="49">
        <v>9395</v>
      </c>
      <c r="D400" s="41">
        <v>11054</v>
      </c>
      <c r="E400" s="41">
        <v>11503</v>
      </c>
      <c r="F400" s="41">
        <v>11673</v>
      </c>
      <c r="G400" s="41">
        <v>12487</v>
      </c>
      <c r="H400" s="41">
        <v>14259</v>
      </c>
      <c r="I400" s="41">
        <v>15529</v>
      </c>
      <c r="J400" s="41">
        <v>17109</v>
      </c>
      <c r="K400" s="41">
        <v>17168</v>
      </c>
      <c r="L400" s="41">
        <v>15597</v>
      </c>
      <c r="M400" s="41">
        <v>15863</v>
      </c>
    </row>
    <row r="401" spans="2:13" ht="12.75">
      <c r="B401" s="35" t="s">
        <v>59</v>
      </c>
      <c r="C401" s="49">
        <v>220</v>
      </c>
      <c r="D401" s="41">
        <v>231</v>
      </c>
      <c r="E401" s="41">
        <v>210</v>
      </c>
      <c r="F401" s="41">
        <v>214</v>
      </c>
      <c r="G401" s="41">
        <v>162</v>
      </c>
      <c r="H401" s="41">
        <v>197</v>
      </c>
      <c r="I401" s="41">
        <v>254</v>
      </c>
      <c r="J401" s="41">
        <v>297</v>
      </c>
      <c r="K401" s="41">
        <v>276</v>
      </c>
      <c r="L401" s="41">
        <v>275</v>
      </c>
      <c r="M401" s="41">
        <v>228</v>
      </c>
    </row>
    <row r="402" spans="2:13" ht="12.75">
      <c r="B402" s="35" t="s">
        <v>64</v>
      </c>
      <c r="C402" s="49">
        <v>1499</v>
      </c>
      <c r="D402" s="41">
        <v>1933</v>
      </c>
      <c r="E402" s="41">
        <v>2433</v>
      </c>
      <c r="F402" s="41">
        <v>2371</v>
      </c>
      <c r="G402" s="41">
        <v>2854</v>
      </c>
      <c r="H402" s="41">
        <v>2914</v>
      </c>
      <c r="I402" s="41">
        <v>2865</v>
      </c>
      <c r="J402" s="41">
        <v>3282</v>
      </c>
      <c r="K402" s="41">
        <v>3331</v>
      </c>
      <c r="L402" s="41">
        <v>3248</v>
      </c>
      <c r="M402" s="41">
        <v>3402</v>
      </c>
    </row>
    <row r="403" spans="2:13" ht="12.75">
      <c r="B403" s="45" t="s">
        <v>65</v>
      </c>
      <c r="C403" s="50">
        <v>12207</v>
      </c>
      <c r="D403" s="46">
        <v>14198</v>
      </c>
      <c r="E403" s="46">
        <v>15054</v>
      </c>
      <c r="F403" s="46">
        <v>15110</v>
      </c>
      <c r="G403" s="46">
        <f>SUM(G399:G402)</f>
        <v>16303</v>
      </c>
      <c r="H403" s="46">
        <f>SUM(H399:H402)</f>
        <v>18141</v>
      </c>
      <c r="I403" s="46">
        <v>19700</v>
      </c>
      <c r="J403" s="46">
        <v>21834</v>
      </c>
      <c r="K403" s="46">
        <v>21802</v>
      </c>
      <c r="L403" s="46">
        <v>20237</v>
      </c>
      <c r="M403" s="46">
        <v>20507</v>
      </c>
    </row>
    <row r="404" ht="12.75">
      <c r="B404" s="75" t="s">
        <v>228</v>
      </c>
    </row>
    <row r="405" ht="12.75">
      <c r="B405" s="74" t="s">
        <v>293</v>
      </c>
    </row>
    <row r="406" ht="12.75">
      <c r="B406" s="74"/>
    </row>
    <row r="407" spans="1:13" s="34" customFormat="1" ht="12.75">
      <c r="A407" s="14"/>
      <c r="B407" s="34" t="s">
        <v>130</v>
      </c>
      <c r="C407" s="29">
        <v>2003</v>
      </c>
      <c r="D407" s="29">
        <v>2004</v>
      </c>
      <c r="E407" s="29">
        <v>2005</v>
      </c>
      <c r="F407" s="29">
        <v>2006</v>
      </c>
      <c r="G407" s="29">
        <v>2007</v>
      </c>
      <c r="H407" s="29">
        <v>2008</v>
      </c>
      <c r="I407" s="29" t="s">
        <v>226</v>
      </c>
      <c r="J407" s="29" t="s">
        <v>296</v>
      </c>
      <c r="K407" s="29">
        <v>2011</v>
      </c>
      <c r="L407" s="29">
        <v>2012</v>
      </c>
      <c r="M407" s="29">
        <v>2013</v>
      </c>
    </row>
    <row r="408" spans="2:13" ht="12.75">
      <c r="B408" s="35" t="s">
        <v>349</v>
      </c>
      <c r="C408" s="43">
        <v>4554.3</v>
      </c>
      <c r="D408" s="43">
        <v>5317.063</v>
      </c>
      <c r="E408" s="43">
        <v>5606.2</v>
      </c>
      <c r="F408" s="43">
        <v>5920.1</v>
      </c>
      <c r="G408" s="43">
        <v>6430.4</v>
      </c>
      <c r="H408" s="43">
        <v>7602.7</v>
      </c>
      <c r="I408" s="43">
        <v>8071.400000000001</v>
      </c>
      <c r="J408" s="43">
        <v>8976.199999999999</v>
      </c>
      <c r="K408" s="39">
        <v>9179.3</v>
      </c>
      <c r="L408" s="39">
        <v>8927</v>
      </c>
      <c r="M408" s="39">
        <v>9012</v>
      </c>
    </row>
    <row r="409" spans="2:13" ht="12.75">
      <c r="B409" s="35" t="s">
        <v>69</v>
      </c>
      <c r="C409" s="43">
        <v>2679.4</v>
      </c>
      <c r="D409" s="43">
        <v>3106.69636</v>
      </c>
      <c r="E409" s="43">
        <v>2887.7</v>
      </c>
      <c r="F409" s="43">
        <v>2740</v>
      </c>
      <c r="G409" s="43">
        <v>3059.4</v>
      </c>
      <c r="H409" s="43">
        <v>3232.3</v>
      </c>
      <c r="I409" s="43">
        <v>3725.8</v>
      </c>
      <c r="J409" s="43">
        <v>3915</v>
      </c>
      <c r="K409" s="39">
        <v>3906.8</v>
      </c>
      <c r="L409" s="39">
        <v>3969</v>
      </c>
      <c r="M409" s="39">
        <v>3940</v>
      </c>
    </row>
    <row r="410" spans="2:13" ht="12.75">
      <c r="B410" s="35" t="s">
        <v>70</v>
      </c>
      <c r="C410" s="43">
        <v>489.2</v>
      </c>
      <c r="D410" s="43">
        <v>432</v>
      </c>
      <c r="E410" s="43">
        <v>422.7</v>
      </c>
      <c r="F410" s="43">
        <v>453.1</v>
      </c>
      <c r="G410" s="43">
        <v>362.3</v>
      </c>
      <c r="H410" s="43">
        <v>482.8</v>
      </c>
      <c r="I410" s="43">
        <v>824.2</v>
      </c>
      <c r="J410" s="43">
        <v>957.3</v>
      </c>
      <c r="K410" s="39">
        <v>714.9</v>
      </c>
      <c r="L410" s="39">
        <v>374</v>
      </c>
      <c r="M410" s="39">
        <v>827</v>
      </c>
    </row>
    <row r="411" spans="2:13" ht="12.75">
      <c r="B411" s="35" t="s">
        <v>71</v>
      </c>
      <c r="C411" s="43">
        <v>390.1</v>
      </c>
      <c r="D411" s="43">
        <v>389.1</v>
      </c>
      <c r="E411" s="43">
        <v>532.4</v>
      </c>
      <c r="F411" s="43">
        <v>542.2</v>
      </c>
      <c r="G411" s="43">
        <v>555.4</v>
      </c>
      <c r="H411" s="43">
        <v>1161.6</v>
      </c>
      <c r="I411" s="43">
        <v>1188.3</v>
      </c>
      <c r="J411" s="43">
        <v>1239.4</v>
      </c>
      <c r="K411" s="39">
        <v>1258</v>
      </c>
      <c r="L411" s="39">
        <v>951</v>
      </c>
      <c r="M411" s="39">
        <v>1031</v>
      </c>
    </row>
    <row r="412" spans="2:13" ht="12.75">
      <c r="B412" s="35" t="s">
        <v>72</v>
      </c>
      <c r="C412" s="43">
        <v>10</v>
      </c>
      <c r="D412" s="43">
        <v>10.4</v>
      </c>
      <c r="E412" s="43">
        <v>0</v>
      </c>
      <c r="F412" s="43">
        <v>0</v>
      </c>
      <c r="G412" s="87"/>
      <c r="H412" s="87"/>
      <c r="I412" s="87"/>
      <c r="J412" s="87"/>
      <c r="K412" s="102"/>
      <c r="L412" s="102"/>
      <c r="M412" s="102"/>
    </row>
    <row r="413" spans="2:13" ht="12.75">
      <c r="B413" s="35" t="s">
        <v>351</v>
      </c>
      <c r="C413" s="43"/>
      <c r="D413" s="43"/>
      <c r="E413" s="43"/>
      <c r="F413" s="43"/>
      <c r="G413" s="87"/>
      <c r="H413" s="87"/>
      <c r="I413" s="87"/>
      <c r="J413" s="87"/>
      <c r="K413" s="39">
        <v>541</v>
      </c>
      <c r="L413" s="39">
        <v>513</v>
      </c>
      <c r="M413" s="39">
        <v>521</v>
      </c>
    </row>
    <row r="414" spans="2:13" ht="12.75">
      <c r="B414" s="35" t="s">
        <v>78</v>
      </c>
      <c r="C414" s="43"/>
      <c r="D414" s="43"/>
      <c r="E414" s="43"/>
      <c r="F414" s="43"/>
      <c r="G414" s="87"/>
      <c r="H414" s="87"/>
      <c r="I414" s="87"/>
      <c r="J414" s="87"/>
      <c r="K414" s="39">
        <v>1800</v>
      </c>
      <c r="L414" s="39">
        <v>1445</v>
      </c>
      <c r="M414" s="39">
        <v>1462</v>
      </c>
    </row>
    <row r="415" spans="2:13" ht="12.75">
      <c r="B415" s="35" t="s">
        <v>350</v>
      </c>
      <c r="C415" s="43"/>
      <c r="D415" s="43"/>
      <c r="E415" s="43"/>
      <c r="F415" s="43"/>
      <c r="G415" s="87"/>
      <c r="H415" s="87"/>
      <c r="I415" s="87"/>
      <c r="J415" s="87"/>
      <c r="K415" s="39">
        <v>432</v>
      </c>
      <c r="L415" s="39">
        <v>336</v>
      </c>
      <c r="M415" s="39">
        <v>414</v>
      </c>
    </row>
    <row r="416" spans="2:13" ht="12.75">
      <c r="B416" s="35" t="s">
        <v>73</v>
      </c>
      <c r="C416" s="43">
        <v>2865.4</v>
      </c>
      <c r="D416" s="43">
        <v>3454.8406399999985</v>
      </c>
      <c r="E416" s="43">
        <v>3892.7</v>
      </c>
      <c r="F416" s="43">
        <v>3742.8</v>
      </c>
      <c r="G416" s="43">
        <v>4086.849755889</v>
      </c>
      <c r="H416" s="43">
        <v>3952</v>
      </c>
      <c r="I416" s="43">
        <v>4201.1</v>
      </c>
      <c r="J416" s="43">
        <v>4827.2</v>
      </c>
      <c r="K416" s="39">
        <v>1896</v>
      </c>
      <c r="L416" s="39">
        <v>1762</v>
      </c>
      <c r="M416" s="39">
        <v>1334</v>
      </c>
    </row>
    <row r="417" spans="2:13" ht="12.75">
      <c r="B417" s="45" t="s">
        <v>133</v>
      </c>
      <c r="C417" s="44">
        <v>10988.4</v>
      </c>
      <c r="D417" s="44">
        <v>12710.1</v>
      </c>
      <c r="E417" s="44">
        <v>13341.7</v>
      </c>
      <c r="F417" s="44">
        <v>13398.2</v>
      </c>
      <c r="G417" s="44">
        <v>14494.349755889</v>
      </c>
      <c r="H417" s="44">
        <v>16431.4</v>
      </c>
      <c r="I417" s="44">
        <v>18010.800000000003</v>
      </c>
      <c r="J417" s="44">
        <v>19915.1</v>
      </c>
      <c r="K417" s="103">
        <v>19728</v>
      </c>
      <c r="L417" s="103">
        <v>18277</v>
      </c>
      <c r="M417" s="103">
        <v>18540</v>
      </c>
    </row>
    <row r="418" spans="2:13" ht="12.75">
      <c r="B418" s="35" t="s">
        <v>131</v>
      </c>
      <c r="C418" s="43">
        <v>0</v>
      </c>
      <c r="D418" s="43">
        <v>0</v>
      </c>
      <c r="E418" s="43">
        <v>146</v>
      </c>
      <c r="F418" s="43">
        <v>156.4</v>
      </c>
      <c r="G418" s="43">
        <v>144.2</v>
      </c>
      <c r="H418" s="43">
        <v>137.1</v>
      </c>
      <c r="I418" s="43">
        <v>144.1</v>
      </c>
      <c r="J418" s="43">
        <v>154.7</v>
      </c>
      <c r="K418" s="39">
        <v>135.9</v>
      </c>
      <c r="L418" s="39">
        <v>123</v>
      </c>
      <c r="M418" s="39">
        <v>119</v>
      </c>
    </row>
    <row r="419" spans="2:13" ht="12.75">
      <c r="B419" s="35" t="s">
        <v>132</v>
      </c>
      <c r="C419" s="43">
        <v>1218.5</v>
      </c>
      <c r="D419" s="43">
        <v>1487.1</v>
      </c>
      <c r="E419" s="43">
        <v>1566.2</v>
      </c>
      <c r="F419" s="43">
        <v>1555.4</v>
      </c>
      <c r="G419" s="43">
        <v>1664.8</v>
      </c>
      <c r="H419" s="43">
        <v>1572.4</v>
      </c>
      <c r="I419" s="43">
        <v>1544.4</v>
      </c>
      <c r="J419" s="43">
        <v>1763.7</v>
      </c>
      <c r="K419" s="39">
        <v>1937.7</v>
      </c>
      <c r="L419" s="39">
        <v>1837</v>
      </c>
      <c r="M419" s="39">
        <v>1848</v>
      </c>
    </row>
    <row r="420" spans="2:13" ht="12.75">
      <c r="B420" s="45" t="s">
        <v>134</v>
      </c>
      <c r="C420" s="44">
        <v>12206.9</v>
      </c>
      <c r="D420" s="44">
        <v>14197.2</v>
      </c>
      <c r="E420" s="44">
        <v>15053.9</v>
      </c>
      <c r="F420" s="44">
        <v>15110</v>
      </c>
      <c r="G420" s="44">
        <v>16303.349755889</v>
      </c>
      <c r="H420" s="44">
        <v>18140.9</v>
      </c>
      <c r="I420" s="44">
        <v>19699.300000000003</v>
      </c>
      <c r="J420" s="44">
        <v>21833.5</v>
      </c>
      <c r="K420" s="103">
        <v>21801.600000000002</v>
      </c>
      <c r="L420" s="103">
        <v>20237</v>
      </c>
      <c r="M420" s="37">
        <v>20507</v>
      </c>
    </row>
    <row r="421" ht="12.75">
      <c r="B421" s="76" t="s">
        <v>228</v>
      </c>
    </row>
    <row r="422" ht="12.75">
      <c r="B422" s="74" t="s">
        <v>293</v>
      </c>
    </row>
    <row r="423" ht="12.75">
      <c r="B423" s="101" t="s">
        <v>352</v>
      </c>
    </row>
    <row r="424" ht="12.75">
      <c r="B424" s="74"/>
    </row>
    <row r="425" spans="1:13" s="28" customFormat="1" ht="12.75">
      <c r="A425" s="12"/>
      <c r="B425" s="28" t="s">
        <v>117</v>
      </c>
      <c r="C425" s="29" t="s">
        <v>167</v>
      </c>
      <c r="D425" s="29">
        <v>2004</v>
      </c>
      <c r="E425" s="29">
        <v>2005</v>
      </c>
      <c r="F425" s="29">
        <v>2006</v>
      </c>
      <c r="G425" s="29">
        <v>2007</v>
      </c>
      <c r="H425" s="29">
        <v>2008</v>
      </c>
      <c r="I425" s="29" t="s">
        <v>233</v>
      </c>
      <c r="J425" s="29" t="s">
        <v>284</v>
      </c>
      <c r="K425" s="29">
        <v>2011</v>
      </c>
      <c r="L425" s="29">
        <v>2012</v>
      </c>
      <c r="M425" s="29"/>
    </row>
    <row r="426" spans="2:13" ht="12.75">
      <c r="B426" s="36" t="s">
        <v>67</v>
      </c>
      <c r="C426" s="37">
        <f aca="true" t="shared" si="4" ref="C426:H426">SUM(C427:C432)</f>
        <v>4066</v>
      </c>
      <c r="D426" s="37">
        <f t="shared" si="4"/>
        <v>3892</v>
      </c>
      <c r="E426" s="37">
        <f t="shared" si="4"/>
        <v>4065</v>
      </c>
      <c r="F426" s="37">
        <f t="shared" si="4"/>
        <v>4630</v>
      </c>
      <c r="G426" s="46">
        <f t="shared" si="4"/>
        <v>4701</v>
      </c>
      <c r="H426" s="46">
        <f t="shared" si="4"/>
        <v>4753</v>
      </c>
      <c r="I426" s="46">
        <v>4751</v>
      </c>
      <c r="J426" s="46">
        <v>4194</v>
      </c>
      <c r="K426" s="46">
        <v>4186</v>
      </c>
      <c r="L426" s="46">
        <v>3840</v>
      </c>
      <c r="M426" s="46">
        <v>3909</v>
      </c>
    </row>
    <row r="427" spans="2:13" ht="12.75">
      <c r="B427" s="35" t="s">
        <v>68</v>
      </c>
      <c r="C427" s="30">
        <v>1766</v>
      </c>
      <c r="D427" s="30">
        <v>1808</v>
      </c>
      <c r="E427" s="30">
        <v>1919</v>
      </c>
      <c r="F427" s="30">
        <v>2345</v>
      </c>
      <c r="G427" s="30">
        <v>2438</v>
      </c>
      <c r="H427" s="30">
        <v>2577</v>
      </c>
      <c r="I427" s="30">
        <v>2614</v>
      </c>
      <c r="J427" s="30">
        <v>2447</v>
      </c>
      <c r="K427" s="30">
        <v>2525</v>
      </c>
      <c r="L427" s="30">
        <v>2325</v>
      </c>
      <c r="M427" s="30">
        <v>2393</v>
      </c>
    </row>
    <row r="428" spans="2:13" ht="12.75">
      <c r="B428" s="35" t="s">
        <v>69</v>
      </c>
      <c r="C428" s="30">
        <v>1189</v>
      </c>
      <c r="D428" s="30">
        <v>1159</v>
      </c>
      <c r="E428" s="30">
        <v>1148</v>
      </c>
      <c r="F428" s="30">
        <v>1286</v>
      </c>
      <c r="G428" s="30">
        <v>1331</v>
      </c>
      <c r="H428" s="30">
        <v>1297</v>
      </c>
      <c r="I428" s="30">
        <v>1319</v>
      </c>
      <c r="J428" s="30">
        <v>1102</v>
      </c>
      <c r="K428" s="30">
        <v>1065</v>
      </c>
      <c r="L428" s="30">
        <v>983</v>
      </c>
      <c r="M428" s="30">
        <v>969</v>
      </c>
    </row>
    <row r="429" spans="2:13" ht="12.75">
      <c r="B429" s="35" t="s">
        <v>70</v>
      </c>
      <c r="C429" s="30">
        <v>478</v>
      </c>
      <c r="D429" s="30">
        <v>238</v>
      </c>
      <c r="E429" s="30">
        <v>166</v>
      </c>
      <c r="F429" s="30">
        <v>132</v>
      </c>
      <c r="G429" s="30">
        <v>161</v>
      </c>
      <c r="H429" s="30">
        <v>75</v>
      </c>
      <c r="I429" s="30">
        <v>90</v>
      </c>
      <c r="J429" s="30">
        <v>27</v>
      </c>
      <c r="K429" s="30">
        <v>23</v>
      </c>
      <c r="L429" s="30">
        <v>17</v>
      </c>
      <c r="M429" s="30">
        <v>13</v>
      </c>
    </row>
    <row r="430" spans="2:13" ht="12.75">
      <c r="B430" s="35" t="s">
        <v>71</v>
      </c>
      <c r="C430" s="30">
        <v>183</v>
      </c>
      <c r="D430" s="30">
        <v>165</v>
      </c>
      <c r="E430" s="30">
        <v>244</v>
      </c>
      <c r="F430" s="30">
        <v>300</v>
      </c>
      <c r="G430" s="30">
        <v>163</v>
      </c>
      <c r="H430" s="30">
        <v>207</v>
      </c>
      <c r="I430" s="30">
        <v>197</v>
      </c>
      <c r="J430" s="30">
        <v>142</v>
      </c>
      <c r="K430" s="30">
        <v>105</v>
      </c>
      <c r="L430" s="30">
        <v>87</v>
      </c>
      <c r="M430" s="30">
        <v>91</v>
      </c>
    </row>
    <row r="431" spans="2:13" ht="12.75">
      <c r="B431" s="35" t="s">
        <v>72</v>
      </c>
      <c r="C431" s="30">
        <v>32</v>
      </c>
      <c r="D431" s="30">
        <v>25</v>
      </c>
      <c r="E431" s="30">
        <v>26</v>
      </c>
      <c r="F431" s="30">
        <v>24</v>
      </c>
      <c r="G431" s="30">
        <v>26</v>
      </c>
      <c r="H431" s="30">
        <v>20</v>
      </c>
      <c r="I431" s="30">
        <v>21</v>
      </c>
      <c r="J431" s="30">
        <v>22</v>
      </c>
      <c r="K431" s="30">
        <v>43</v>
      </c>
      <c r="L431" s="30">
        <v>46</v>
      </c>
      <c r="M431" s="30">
        <v>15</v>
      </c>
    </row>
    <row r="432" spans="2:13" ht="12.75">
      <c r="B432" s="35" t="s">
        <v>73</v>
      </c>
      <c r="C432" s="30">
        <v>418</v>
      </c>
      <c r="D432" s="30">
        <v>497</v>
      </c>
      <c r="E432" s="30">
        <v>562</v>
      </c>
      <c r="F432" s="30">
        <v>543</v>
      </c>
      <c r="G432" s="41">
        <v>582</v>
      </c>
      <c r="H432" s="30">
        <v>577</v>
      </c>
      <c r="I432" s="30">
        <v>510</v>
      </c>
      <c r="J432" s="30">
        <v>454</v>
      </c>
      <c r="K432" s="30">
        <v>425</v>
      </c>
      <c r="L432" s="30">
        <v>382</v>
      </c>
      <c r="M432" s="30">
        <v>428</v>
      </c>
    </row>
    <row r="433" spans="2:13" ht="12.75">
      <c r="B433" s="36" t="s">
        <v>74</v>
      </c>
      <c r="C433" s="37">
        <f aca="true" t="shared" si="5" ref="C433:H433">SUM(C440:C444)</f>
        <v>1188</v>
      </c>
      <c r="D433" s="37">
        <f t="shared" si="5"/>
        <v>1408</v>
      </c>
      <c r="E433" s="37">
        <f t="shared" si="5"/>
        <v>1378</v>
      </c>
      <c r="F433" s="37">
        <f t="shared" si="5"/>
        <v>1464</v>
      </c>
      <c r="G433" s="46">
        <f t="shared" si="5"/>
        <v>1524</v>
      </c>
      <c r="H433" s="46">
        <f t="shared" si="5"/>
        <v>0</v>
      </c>
      <c r="I433" s="46">
        <v>1427</v>
      </c>
      <c r="J433" s="46">
        <v>1519</v>
      </c>
      <c r="K433" s="46">
        <v>1551</v>
      </c>
      <c r="L433" s="46">
        <v>1515</v>
      </c>
      <c r="M433" s="46">
        <v>1501</v>
      </c>
    </row>
    <row r="434" spans="2:13" ht="12.75">
      <c r="B434" s="35" t="s">
        <v>68</v>
      </c>
      <c r="C434" s="37"/>
      <c r="D434" s="37"/>
      <c r="E434" s="37"/>
      <c r="F434" s="37"/>
      <c r="G434" s="46"/>
      <c r="H434" s="41">
        <v>905</v>
      </c>
      <c r="I434" s="41">
        <v>807</v>
      </c>
      <c r="J434" s="41">
        <v>926</v>
      </c>
      <c r="K434" s="41">
        <v>962</v>
      </c>
      <c r="L434" s="41">
        <v>972</v>
      </c>
      <c r="M434" s="41">
        <v>976</v>
      </c>
    </row>
    <row r="435" spans="2:13" ht="12.75">
      <c r="B435" s="35" t="s">
        <v>69</v>
      </c>
      <c r="C435" s="37"/>
      <c r="D435" s="37"/>
      <c r="E435" s="37"/>
      <c r="F435" s="37"/>
      <c r="G435" s="46"/>
      <c r="H435" s="41">
        <v>457</v>
      </c>
      <c r="I435" s="41">
        <v>412</v>
      </c>
      <c r="J435" s="41">
        <v>407</v>
      </c>
      <c r="K435" s="41">
        <v>403</v>
      </c>
      <c r="L435" s="41">
        <v>393</v>
      </c>
      <c r="M435" s="41">
        <v>368</v>
      </c>
    </row>
    <row r="436" spans="2:13" ht="12.75">
      <c r="B436" s="35" t="s">
        <v>71</v>
      </c>
      <c r="C436" s="37"/>
      <c r="D436" s="37"/>
      <c r="E436" s="37"/>
      <c r="F436" s="37"/>
      <c r="G436" s="46"/>
      <c r="H436" s="41">
        <v>8</v>
      </c>
      <c r="I436" s="41">
        <v>9</v>
      </c>
      <c r="J436" s="41">
        <v>5</v>
      </c>
      <c r="K436" s="41">
        <v>21</v>
      </c>
      <c r="L436" s="41">
        <v>21</v>
      </c>
      <c r="M436" s="41">
        <v>8</v>
      </c>
    </row>
    <row r="437" spans="2:13" ht="12.75">
      <c r="B437" s="35" t="s">
        <v>72</v>
      </c>
      <c r="C437" s="37"/>
      <c r="D437" s="37"/>
      <c r="E437" s="37"/>
      <c r="F437" s="37"/>
      <c r="G437" s="46"/>
      <c r="H437" s="41">
        <v>93</v>
      </c>
      <c r="I437" s="41">
        <v>77</v>
      </c>
      <c r="J437" s="41">
        <v>69</v>
      </c>
      <c r="K437" s="41">
        <v>55</v>
      </c>
      <c r="L437" s="41">
        <v>20</v>
      </c>
      <c r="M437" s="41">
        <v>15</v>
      </c>
    </row>
    <row r="438" spans="2:13" ht="12.75">
      <c r="B438" s="35" t="s">
        <v>73</v>
      </c>
      <c r="C438" s="37"/>
      <c r="D438" s="37"/>
      <c r="E438" s="37"/>
      <c r="F438" s="37"/>
      <c r="G438" s="46"/>
      <c r="H438" s="41">
        <v>163</v>
      </c>
      <c r="I438" s="41">
        <v>122</v>
      </c>
      <c r="J438" s="41">
        <v>112</v>
      </c>
      <c r="K438" s="41">
        <v>110</v>
      </c>
      <c r="L438" s="41">
        <v>109</v>
      </c>
      <c r="M438" s="41">
        <v>134</v>
      </c>
    </row>
    <row r="439" spans="2:13" ht="12.75">
      <c r="B439" s="36" t="s">
        <v>348</v>
      </c>
      <c r="C439" s="37"/>
      <c r="D439" s="37"/>
      <c r="E439" s="37"/>
      <c r="F439" s="37"/>
      <c r="G439" s="46"/>
      <c r="H439" s="46"/>
      <c r="I439" s="46">
        <v>1457</v>
      </c>
      <c r="J439" s="46">
        <v>2061</v>
      </c>
      <c r="K439" s="46">
        <v>1887</v>
      </c>
      <c r="L439" s="46">
        <v>1715</v>
      </c>
      <c r="M439" s="46">
        <v>1796</v>
      </c>
    </row>
    <row r="440" spans="2:13" ht="12.75">
      <c r="B440" s="35" t="s">
        <v>68</v>
      </c>
      <c r="C440" s="30">
        <v>562</v>
      </c>
      <c r="D440" s="30">
        <v>690</v>
      </c>
      <c r="E440" s="30">
        <v>719</v>
      </c>
      <c r="F440" s="30">
        <v>786</v>
      </c>
      <c r="G440" s="30">
        <v>838</v>
      </c>
      <c r="H440" s="30"/>
      <c r="I440" s="30">
        <v>784</v>
      </c>
      <c r="J440" s="30">
        <v>1194</v>
      </c>
      <c r="K440" s="30">
        <v>1093</v>
      </c>
      <c r="L440" s="30">
        <v>1068</v>
      </c>
      <c r="M440" s="30">
        <v>1133</v>
      </c>
    </row>
    <row r="441" spans="2:13" ht="12.75">
      <c r="B441" s="35" t="s">
        <v>75</v>
      </c>
      <c r="C441" s="30">
        <v>419</v>
      </c>
      <c r="D441" s="30">
        <v>467</v>
      </c>
      <c r="E441" s="30">
        <v>420</v>
      </c>
      <c r="F441" s="30">
        <v>406</v>
      </c>
      <c r="G441" s="30">
        <v>444</v>
      </c>
      <c r="H441" s="30"/>
      <c r="I441" s="30">
        <v>314</v>
      </c>
      <c r="J441" s="30">
        <v>507</v>
      </c>
      <c r="K441" s="30">
        <v>446</v>
      </c>
      <c r="L441" s="30">
        <v>424</v>
      </c>
      <c r="M441" s="30">
        <v>470</v>
      </c>
    </row>
    <row r="442" spans="2:13" ht="12.75">
      <c r="B442" s="35" t="s">
        <v>72</v>
      </c>
      <c r="C442" s="30">
        <v>18</v>
      </c>
      <c r="D442" s="30">
        <v>20</v>
      </c>
      <c r="E442" s="30">
        <v>15</v>
      </c>
      <c r="F442" s="30">
        <v>11</v>
      </c>
      <c r="G442" s="30">
        <v>10</v>
      </c>
      <c r="H442" s="30"/>
      <c r="I442" s="30">
        <v>6</v>
      </c>
      <c r="J442" s="30">
        <v>9</v>
      </c>
      <c r="K442" s="30">
        <v>9</v>
      </c>
      <c r="L442" s="30">
        <v>9</v>
      </c>
      <c r="M442" s="30">
        <v>10</v>
      </c>
    </row>
    <row r="443" spans="2:13" ht="12.75">
      <c r="B443" s="35" t="s">
        <v>71</v>
      </c>
      <c r="C443" s="30">
        <v>60</v>
      </c>
      <c r="D443" s="30">
        <v>58</v>
      </c>
      <c r="E443" s="30">
        <v>96</v>
      </c>
      <c r="F443" s="30">
        <v>99</v>
      </c>
      <c r="G443" s="30">
        <v>85</v>
      </c>
      <c r="H443" s="30"/>
      <c r="I443" s="30">
        <v>70</v>
      </c>
      <c r="J443" s="30">
        <v>67</v>
      </c>
      <c r="K443" s="30">
        <v>95</v>
      </c>
      <c r="L443" s="30">
        <v>71</v>
      </c>
      <c r="M443" s="30">
        <v>80</v>
      </c>
    </row>
    <row r="444" spans="2:13" ht="12.75">
      <c r="B444" s="35" t="s">
        <v>73</v>
      </c>
      <c r="C444" s="30">
        <v>129</v>
      </c>
      <c r="D444" s="30">
        <v>173</v>
      </c>
      <c r="E444" s="30">
        <v>128</v>
      </c>
      <c r="F444" s="30">
        <v>162</v>
      </c>
      <c r="G444" s="47">
        <f>1532-8.1-G440-G441-G442-G443+0.1</f>
        <v>147.00000000000009</v>
      </c>
      <c r="H444" s="30"/>
      <c r="I444" s="30">
        <v>283</v>
      </c>
      <c r="J444" s="30">
        <v>284</v>
      </c>
      <c r="K444" s="30">
        <v>244</v>
      </c>
      <c r="L444" s="30">
        <v>143</v>
      </c>
      <c r="M444" s="30">
        <v>103</v>
      </c>
    </row>
    <row r="445" spans="2:13" ht="12.75">
      <c r="B445" s="36" t="s">
        <v>76</v>
      </c>
      <c r="C445" s="37">
        <f>SUM(C446:C450)</f>
        <v>4635</v>
      </c>
      <c r="D445" s="37">
        <f>SUM(D446:D450)</f>
        <v>5836</v>
      </c>
      <c r="E445" s="37">
        <f>SUM(E446:E450)</f>
        <v>6004</v>
      </c>
      <c r="F445" s="37">
        <f>SUM(F446:F450)</f>
        <v>5713.8</v>
      </c>
      <c r="G445" s="46">
        <f>SUM(G446:G450)</f>
        <v>6576</v>
      </c>
      <c r="H445" s="46">
        <v>8809.9</v>
      </c>
      <c r="I445" s="46">
        <v>9242</v>
      </c>
      <c r="J445" s="46">
        <v>10561</v>
      </c>
      <c r="K445" s="46">
        <v>10751</v>
      </c>
      <c r="L445" s="46">
        <v>10113</v>
      </c>
      <c r="M445" s="46">
        <v>10294</v>
      </c>
    </row>
    <row r="446" spans="2:13" ht="12.75">
      <c r="B446" s="35" t="s">
        <v>68</v>
      </c>
      <c r="C446" s="30">
        <v>2613</v>
      </c>
      <c r="D446" s="30">
        <v>3150</v>
      </c>
      <c r="E446" s="30">
        <v>3264</v>
      </c>
      <c r="F446" s="30">
        <v>3254</v>
      </c>
      <c r="G446" s="30">
        <v>3671</v>
      </c>
      <c r="H446" s="30">
        <v>5013</v>
      </c>
      <c r="I446" s="30">
        <v>5733</v>
      </c>
      <c r="J446" s="30">
        <v>6692</v>
      </c>
      <c r="K446" s="30">
        <v>6844</v>
      </c>
      <c r="L446" s="30">
        <v>5552</v>
      </c>
      <c r="M446" s="30">
        <v>5641</v>
      </c>
    </row>
    <row r="447" spans="2:13" ht="12.75">
      <c r="B447" s="35" t="s">
        <v>75</v>
      </c>
      <c r="C447" s="30">
        <f>1201-24-24</f>
        <v>1153</v>
      </c>
      <c r="D447" s="30">
        <v>1554</v>
      </c>
      <c r="E447" s="30">
        <v>1534</v>
      </c>
      <c r="F447" s="30">
        <v>1263</v>
      </c>
      <c r="G447" s="30">
        <v>1365</v>
      </c>
      <c r="H447" s="30">
        <v>1667</v>
      </c>
      <c r="I447" s="30">
        <v>2225</v>
      </c>
      <c r="J447" s="30">
        <v>2643</v>
      </c>
      <c r="K447" s="30">
        <v>2744</v>
      </c>
      <c r="L447" s="30">
        <v>2237</v>
      </c>
      <c r="M447" s="30">
        <v>2194</v>
      </c>
    </row>
    <row r="448" spans="2:13" ht="12.75">
      <c r="B448" s="35" t="s">
        <v>227</v>
      </c>
      <c r="C448" s="30">
        <v>80</v>
      </c>
      <c r="D448" s="30">
        <v>94</v>
      </c>
      <c r="E448" s="48">
        <f>115-87</f>
        <v>28</v>
      </c>
      <c r="F448" s="48">
        <f>113-85</f>
        <v>28</v>
      </c>
      <c r="G448" s="48">
        <f>26</f>
        <v>26</v>
      </c>
      <c r="H448" s="48">
        <f>22</f>
        <v>22</v>
      </c>
      <c r="I448" s="48">
        <v>30</v>
      </c>
      <c r="J448" s="48">
        <v>31</v>
      </c>
      <c r="K448" s="48">
        <v>39</v>
      </c>
      <c r="L448" s="48">
        <v>40</v>
      </c>
      <c r="M448" s="48">
        <v>27</v>
      </c>
    </row>
    <row r="449" spans="2:13" ht="12.75">
      <c r="B449" s="35" t="s">
        <v>71</v>
      </c>
      <c r="C449" s="30">
        <v>152</v>
      </c>
      <c r="D449" s="30">
        <v>167</v>
      </c>
      <c r="E449" s="30">
        <v>191</v>
      </c>
      <c r="F449" s="30">
        <v>128</v>
      </c>
      <c r="G449" s="30">
        <v>300</v>
      </c>
      <c r="H449" s="30">
        <v>885</v>
      </c>
      <c r="I449" s="30">
        <v>948</v>
      </c>
      <c r="J449" s="30">
        <v>1056</v>
      </c>
      <c r="K449" s="30">
        <v>1115</v>
      </c>
      <c r="L449" s="30">
        <v>837</v>
      </c>
      <c r="M449" s="30">
        <v>840</v>
      </c>
    </row>
    <row r="450" spans="2:13" ht="12.75">
      <c r="B450" s="35" t="s">
        <v>73</v>
      </c>
      <c r="C450" s="30">
        <v>637</v>
      </c>
      <c r="D450" s="30">
        <v>871</v>
      </c>
      <c r="E450" s="30">
        <f>900+87</f>
        <v>987</v>
      </c>
      <c r="F450" s="30">
        <f>955.8+85</f>
        <v>1040.8</v>
      </c>
      <c r="G450" s="41">
        <f>6575-G446-G447-G448-G449+1</f>
        <v>1214</v>
      </c>
      <c r="H450" s="41">
        <v>1223</v>
      </c>
      <c r="I450" s="41">
        <v>1763</v>
      </c>
      <c r="J450" s="41">
        <v>2200</v>
      </c>
      <c r="K450" s="41">
        <v>1896</v>
      </c>
      <c r="L450" s="41">
        <v>1447</v>
      </c>
      <c r="M450" s="41">
        <v>1592</v>
      </c>
    </row>
    <row r="451" spans="2:13" ht="12.75">
      <c r="B451" s="36" t="s">
        <v>77</v>
      </c>
      <c r="C451" s="37">
        <f aca="true" t="shared" si="6" ref="C451:H451">+C445+C433+C426</f>
        <v>9889</v>
      </c>
      <c r="D451" s="37">
        <f t="shared" si="6"/>
        <v>11136</v>
      </c>
      <c r="E451" s="37">
        <f t="shared" si="6"/>
        <v>11447</v>
      </c>
      <c r="F451" s="37">
        <f t="shared" si="6"/>
        <v>11807.8</v>
      </c>
      <c r="G451" s="37">
        <f t="shared" si="6"/>
        <v>12801</v>
      </c>
      <c r="H451" s="37">
        <f t="shared" si="6"/>
        <v>13562.9</v>
      </c>
      <c r="I451" s="37">
        <v>16877</v>
      </c>
      <c r="J451" s="37">
        <v>18335</v>
      </c>
      <c r="K451" s="37">
        <v>18375</v>
      </c>
      <c r="L451" s="37">
        <v>17183</v>
      </c>
      <c r="M451" s="37">
        <v>17500</v>
      </c>
    </row>
    <row r="452" spans="2:6" ht="12.75">
      <c r="B452" s="2" t="s">
        <v>118</v>
      </c>
      <c r="C452" s="10"/>
      <c r="D452" s="10"/>
      <c r="E452" s="10"/>
      <c r="F452" s="10"/>
    </row>
    <row r="453" spans="2:5" ht="12.75">
      <c r="B453" s="2" t="s">
        <v>166</v>
      </c>
      <c r="C453" s="10"/>
      <c r="D453" s="10"/>
      <c r="E453" s="10"/>
    </row>
    <row r="454" spans="2:5" ht="12.75">
      <c r="B454" s="2" t="s">
        <v>187</v>
      </c>
      <c r="C454" s="10"/>
      <c r="D454" s="10"/>
      <c r="E454" s="10"/>
    </row>
    <row r="455" spans="2:5" ht="12.75">
      <c r="B455" s="75" t="s">
        <v>232</v>
      </c>
      <c r="C455" s="10"/>
      <c r="D455" s="10"/>
      <c r="E455" s="10"/>
    </row>
    <row r="456" ht="12.75">
      <c r="B456" s="74" t="s">
        <v>295</v>
      </c>
    </row>
    <row r="457" spans="1:12" s="28" customFormat="1" ht="12.75">
      <c r="A457" s="12"/>
      <c r="B457" s="28" t="s">
        <v>354</v>
      </c>
      <c r="C457" s="29">
        <v>2003</v>
      </c>
      <c r="D457" s="29">
        <v>2004</v>
      </c>
      <c r="E457" s="29">
        <v>2005</v>
      </c>
      <c r="F457" s="29">
        <v>2006</v>
      </c>
      <c r="G457" s="29">
        <v>2007</v>
      </c>
      <c r="H457" s="29">
        <v>2008</v>
      </c>
      <c r="I457" s="29">
        <v>2009</v>
      </c>
      <c r="J457" s="29">
        <v>2010</v>
      </c>
      <c r="K457" s="29">
        <v>2011</v>
      </c>
      <c r="L457" s="102"/>
    </row>
    <row r="458" spans="2:12" ht="12.75">
      <c r="B458" s="35" t="s">
        <v>78</v>
      </c>
      <c r="C458" s="43">
        <v>1195.9</v>
      </c>
      <c r="D458" s="43">
        <v>1427.2</v>
      </c>
      <c r="E458" s="43">
        <v>1746.4</v>
      </c>
      <c r="F458" s="43">
        <v>1840.6</v>
      </c>
      <c r="G458" s="27">
        <v>1994.2</v>
      </c>
      <c r="H458" s="43">
        <v>1888.4</v>
      </c>
      <c r="I458" s="43">
        <v>1822</v>
      </c>
      <c r="J458" s="43">
        <v>1752.8</v>
      </c>
      <c r="K458" s="43">
        <v>1817.758</v>
      </c>
      <c r="L458" s="102"/>
    </row>
    <row r="459" spans="2:12" ht="12.75">
      <c r="B459" s="35" t="s">
        <v>355</v>
      </c>
      <c r="C459" s="43">
        <v>81.9</v>
      </c>
      <c r="D459" s="43">
        <v>119.9</v>
      </c>
      <c r="E459" s="43">
        <v>364.8</v>
      </c>
      <c r="F459" s="43">
        <v>157.5</v>
      </c>
      <c r="G459" s="27">
        <v>203.1</v>
      </c>
      <c r="H459" s="43">
        <v>59.7</v>
      </c>
      <c r="I459" s="43">
        <v>52.6</v>
      </c>
      <c r="J459" s="43">
        <v>232.7</v>
      </c>
      <c r="K459" s="43">
        <v>62.573</v>
      </c>
      <c r="L459" s="102"/>
    </row>
    <row r="460" spans="2:12" ht="12.75">
      <c r="B460" s="35" t="s">
        <v>64</v>
      </c>
      <c r="C460" s="43">
        <v>335.6</v>
      </c>
      <c r="D460" s="43">
        <v>356.1</v>
      </c>
      <c r="E460" s="43">
        <v>403.3</v>
      </c>
      <c r="F460" s="43">
        <v>501.40000000000003</v>
      </c>
      <c r="G460" s="27">
        <v>502.6</v>
      </c>
      <c r="H460" s="43">
        <v>597.9</v>
      </c>
      <c r="I460" s="43">
        <v>613.7</v>
      </c>
      <c r="J460" s="43">
        <v>619.6</v>
      </c>
      <c r="K460" s="43">
        <v>671.3489999999998</v>
      </c>
      <c r="L460" s="102"/>
    </row>
    <row r="461" spans="2:12" ht="12.75">
      <c r="B461" s="45" t="s">
        <v>356</v>
      </c>
      <c r="C461" s="44">
        <v>1613.4</v>
      </c>
      <c r="D461" s="44">
        <v>1903.2000000000003</v>
      </c>
      <c r="E461" s="44">
        <v>2514.5000000000005</v>
      </c>
      <c r="F461" s="44">
        <v>2499.5</v>
      </c>
      <c r="G461" s="44">
        <v>2699.9</v>
      </c>
      <c r="H461" s="44">
        <v>2546</v>
      </c>
      <c r="I461" s="44">
        <v>2488.3</v>
      </c>
      <c r="J461" s="44">
        <v>2605.1</v>
      </c>
      <c r="K461" s="44">
        <v>2551.68</v>
      </c>
      <c r="L461" s="102"/>
    </row>
    <row r="462" ht="12.75">
      <c r="B462" s="74"/>
    </row>
    <row r="463" spans="1:13" s="34" customFormat="1" ht="12.75">
      <c r="A463" s="14"/>
      <c r="B463" s="34" t="s">
        <v>168</v>
      </c>
      <c r="C463" s="29">
        <v>2003</v>
      </c>
      <c r="D463" s="29">
        <v>2004</v>
      </c>
      <c r="E463" s="29">
        <v>2005</v>
      </c>
      <c r="F463" s="29">
        <v>2006</v>
      </c>
      <c r="G463" s="29">
        <v>2007</v>
      </c>
      <c r="H463" s="29">
        <v>2008</v>
      </c>
      <c r="I463" s="29" t="s">
        <v>230</v>
      </c>
      <c r="J463" s="29" t="s">
        <v>287</v>
      </c>
      <c r="K463" s="29">
        <v>2011</v>
      </c>
      <c r="L463" s="29">
        <v>2012</v>
      </c>
      <c r="M463" s="29">
        <v>2013</v>
      </c>
    </row>
    <row r="464" spans="2:13" ht="12.75">
      <c r="B464" s="27" t="s">
        <v>79</v>
      </c>
      <c r="C464" s="27">
        <v>348</v>
      </c>
      <c r="D464" s="27">
        <v>357</v>
      </c>
      <c r="E464" s="27">
        <v>355</v>
      </c>
      <c r="F464" s="27">
        <v>358</v>
      </c>
      <c r="G464" s="27">
        <v>357</v>
      </c>
      <c r="H464" s="27">
        <v>357</v>
      </c>
      <c r="I464" s="27">
        <v>365</v>
      </c>
      <c r="J464" s="27">
        <v>364</v>
      </c>
      <c r="K464" s="27">
        <v>364</v>
      </c>
      <c r="L464" s="27">
        <v>360</v>
      </c>
      <c r="M464" s="27">
        <v>366</v>
      </c>
    </row>
    <row r="465" spans="2:13" ht="12.75">
      <c r="B465" s="27" t="s">
        <v>80</v>
      </c>
      <c r="C465" s="27">
        <v>298</v>
      </c>
      <c r="D465" s="27">
        <v>281</v>
      </c>
      <c r="E465" s="27">
        <v>253</v>
      </c>
      <c r="F465" s="27">
        <v>210</v>
      </c>
      <c r="G465" s="27">
        <v>209</v>
      </c>
      <c r="H465" s="27">
        <v>209</v>
      </c>
      <c r="I465" s="27">
        <v>209</v>
      </c>
      <c r="J465" s="27">
        <v>208</v>
      </c>
      <c r="K465" s="27">
        <v>209</v>
      </c>
      <c r="L465" s="27">
        <v>209</v>
      </c>
      <c r="M465" s="27">
        <v>212</v>
      </c>
    </row>
    <row r="466" spans="2:13" ht="12.75">
      <c r="B466" s="27" t="s">
        <v>81</v>
      </c>
      <c r="C466" s="27">
        <v>52</v>
      </c>
      <c r="D466" s="27">
        <v>77</v>
      </c>
      <c r="E466" s="27">
        <v>137</v>
      </c>
      <c r="F466" s="27">
        <v>120</v>
      </c>
      <c r="G466" s="27">
        <v>122</v>
      </c>
      <c r="H466" s="27">
        <v>131</v>
      </c>
      <c r="I466" s="27">
        <v>126</v>
      </c>
      <c r="J466" s="27">
        <v>126</v>
      </c>
      <c r="K466" s="27">
        <v>128</v>
      </c>
      <c r="L466" s="27">
        <v>135</v>
      </c>
      <c r="M466" s="27">
        <v>147</v>
      </c>
    </row>
    <row r="467" spans="2:13" ht="12.75">
      <c r="B467" s="27" t="s">
        <v>82</v>
      </c>
      <c r="C467" s="27">
        <v>42</v>
      </c>
      <c r="D467" s="27">
        <v>42</v>
      </c>
      <c r="E467" s="27">
        <v>30</v>
      </c>
      <c r="F467" s="27">
        <v>30</v>
      </c>
      <c r="G467" s="27">
        <v>30</v>
      </c>
      <c r="H467" s="27">
        <v>30</v>
      </c>
      <c r="I467" s="27">
        <v>28</v>
      </c>
      <c r="J467" s="27">
        <v>26</v>
      </c>
      <c r="K467" s="27">
        <v>25</v>
      </c>
      <c r="L467" s="27">
        <v>149</v>
      </c>
      <c r="M467" s="27">
        <v>149</v>
      </c>
    </row>
    <row r="468" spans="2:13" ht="12.75">
      <c r="B468" s="27" t="s">
        <v>83</v>
      </c>
      <c r="C468" s="27">
        <v>0</v>
      </c>
      <c r="D468" s="27">
        <v>20</v>
      </c>
      <c r="E468" s="27">
        <v>23</v>
      </c>
      <c r="F468" s="27">
        <v>33</v>
      </c>
      <c r="G468" s="27">
        <v>34</v>
      </c>
      <c r="H468" s="27">
        <v>47</v>
      </c>
      <c r="I468" s="27">
        <v>66</v>
      </c>
      <c r="J468" s="27">
        <v>66</v>
      </c>
      <c r="K468" s="27">
        <v>61</v>
      </c>
      <c r="L468" s="27">
        <v>59</v>
      </c>
      <c r="M468" s="27">
        <v>56</v>
      </c>
    </row>
    <row r="469" spans="2:14" ht="12.75">
      <c r="B469" s="27" t="s">
        <v>84</v>
      </c>
      <c r="C469" s="27">
        <v>13</v>
      </c>
      <c r="D469" s="27">
        <v>23</v>
      </c>
      <c r="E469" s="27">
        <v>22</v>
      </c>
      <c r="F469" s="27">
        <v>0</v>
      </c>
      <c r="G469" s="27">
        <v>0</v>
      </c>
      <c r="H469" s="27">
        <v>0</v>
      </c>
      <c r="I469" s="27">
        <v>0</v>
      </c>
      <c r="J469" s="27">
        <v>0</v>
      </c>
      <c r="K469" s="27">
        <v>0</v>
      </c>
      <c r="L469" s="27">
        <v>0</v>
      </c>
      <c r="M469" s="27">
        <v>0</v>
      </c>
      <c r="N469" s="95"/>
    </row>
    <row r="470" spans="2:13" ht="12.75">
      <c r="B470" s="27" t="s">
        <v>85</v>
      </c>
      <c r="C470" s="27">
        <v>8</v>
      </c>
      <c r="D470" s="27">
        <v>9</v>
      </c>
      <c r="E470" s="27">
        <v>10</v>
      </c>
      <c r="F470" s="27">
        <v>10</v>
      </c>
      <c r="G470" s="27">
        <v>10</v>
      </c>
      <c r="H470" s="27">
        <v>11</v>
      </c>
      <c r="I470" s="27">
        <v>18</v>
      </c>
      <c r="J470" s="27">
        <v>18</v>
      </c>
      <c r="K470" s="27">
        <v>37</v>
      </c>
      <c r="L470" s="27">
        <v>37</v>
      </c>
      <c r="M470" s="27">
        <v>38</v>
      </c>
    </row>
    <row r="471" spans="2:13" ht="12.75">
      <c r="B471" s="27" t="s">
        <v>119</v>
      </c>
      <c r="C471" s="27"/>
      <c r="D471" s="27"/>
      <c r="E471" s="27"/>
      <c r="F471" s="27">
        <v>11</v>
      </c>
      <c r="G471" s="27">
        <v>19</v>
      </c>
      <c r="H471" s="27">
        <v>27</v>
      </c>
      <c r="I471" s="27">
        <v>33</v>
      </c>
      <c r="J471" s="27">
        <v>33</v>
      </c>
      <c r="K471" s="27">
        <v>33</v>
      </c>
      <c r="L471" s="27">
        <v>34</v>
      </c>
      <c r="M471" s="27">
        <v>38</v>
      </c>
    </row>
    <row r="472" spans="2:13" ht="12.75">
      <c r="B472" s="27" t="s">
        <v>177</v>
      </c>
      <c r="C472" s="27"/>
      <c r="D472" s="27"/>
      <c r="E472" s="27"/>
      <c r="F472" s="27"/>
      <c r="G472" s="27">
        <v>176</v>
      </c>
      <c r="H472" s="27">
        <f>195+7</f>
        <v>202</v>
      </c>
      <c r="I472" s="27">
        <v>224</v>
      </c>
      <c r="J472" s="27">
        <v>205</v>
      </c>
      <c r="K472" s="27">
        <v>222</v>
      </c>
      <c r="L472" s="27">
        <v>215</v>
      </c>
      <c r="M472" s="27">
        <v>196</v>
      </c>
    </row>
    <row r="473" spans="2:13" ht="12.75">
      <c r="B473" s="27" t="s">
        <v>178</v>
      </c>
      <c r="C473" s="27"/>
      <c r="D473" s="27"/>
      <c r="E473" s="27"/>
      <c r="F473" s="27"/>
      <c r="G473" s="27">
        <v>35</v>
      </c>
      <c r="H473" s="27">
        <v>40</v>
      </c>
      <c r="I473" s="27">
        <v>480</v>
      </c>
      <c r="J473" s="27">
        <v>467</v>
      </c>
      <c r="K473" s="27">
        <v>445</v>
      </c>
      <c r="L473" s="27">
        <v>439</v>
      </c>
      <c r="M473" s="27">
        <v>435</v>
      </c>
    </row>
    <row r="474" spans="2:13" ht="12.75">
      <c r="B474" s="27" t="s">
        <v>188</v>
      </c>
      <c r="C474" s="27"/>
      <c r="D474" s="27"/>
      <c r="E474" s="27"/>
      <c r="F474" s="27"/>
      <c r="G474" s="27"/>
      <c r="H474" s="27">
        <v>22</v>
      </c>
      <c r="I474" s="27">
        <v>108</v>
      </c>
      <c r="J474" s="27">
        <v>109</v>
      </c>
      <c r="K474" s="27">
        <v>110</v>
      </c>
      <c r="L474" s="27">
        <v>110</v>
      </c>
      <c r="M474" s="27">
        <v>104</v>
      </c>
    </row>
    <row r="475" spans="2:13" ht="12.75">
      <c r="B475" s="27" t="s">
        <v>86</v>
      </c>
      <c r="C475" s="27">
        <f>2+1-2</f>
        <v>1</v>
      </c>
      <c r="D475" s="27">
        <f>3-2</f>
        <v>1</v>
      </c>
      <c r="E475" s="27">
        <f>2+2-2</f>
        <v>2</v>
      </c>
      <c r="F475" s="27">
        <v>0</v>
      </c>
      <c r="G475" s="27">
        <v>0</v>
      </c>
      <c r="H475" s="27">
        <v>0</v>
      </c>
      <c r="I475" s="27">
        <v>1</v>
      </c>
      <c r="J475" s="27">
        <v>1</v>
      </c>
      <c r="K475" s="27">
        <v>1</v>
      </c>
      <c r="L475" s="27">
        <v>1</v>
      </c>
      <c r="M475" s="27">
        <v>1</v>
      </c>
    </row>
    <row r="476" spans="2:13" ht="12.75">
      <c r="B476" s="36" t="s">
        <v>87</v>
      </c>
      <c r="C476" s="36">
        <f>SUM(C464:C475)</f>
        <v>762</v>
      </c>
      <c r="D476" s="36">
        <f>SUM(D464:D475)</f>
        <v>810</v>
      </c>
      <c r="E476" s="36">
        <f>SUM(E464:E475)</f>
        <v>832</v>
      </c>
      <c r="F476" s="36">
        <v>772</v>
      </c>
      <c r="G476" s="36">
        <v>992</v>
      </c>
      <c r="H476" s="37">
        <f>SUM(H464:H475)</f>
        <v>1076</v>
      </c>
      <c r="I476" s="37">
        <v>1658</v>
      </c>
      <c r="J476" s="37">
        <v>1623</v>
      </c>
      <c r="K476" s="37">
        <v>1635</v>
      </c>
      <c r="L476" s="37">
        <v>1748</v>
      </c>
      <c r="M476" s="37">
        <v>1742</v>
      </c>
    </row>
    <row r="477" spans="2:5" ht="12.75">
      <c r="B477" s="2" t="s">
        <v>169</v>
      </c>
      <c r="C477" s="6"/>
      <c r="D477" s="6"/>
      <c r="E477" s="6"/>
    </row>
    <row r="478" spans="2:5" ht="12.75">
      <c r="B478" s="75" t="s">
        <v>229</v>
      </c>
      <c r="C478" s="6"/>
      <c r="D478" s="6"/>
      <c r="E478" s="6"/>
    </row>
    <row r="479" ht="12.75">
      <c r="B479" s="74" t="s">
        <v>289</v>
      </c>
    </row>
    <row r="480" ht="12.75">
      <c r="B480" s="74"/>
    </row>
    <row r="481" spans="1:13" s="28" customFormat="1" ht="12.75">
      <c r="A481" s="12"/>
      <c r="B481" s="34" t="s">
        <v>136</v>
      </c>
      <c r="C481" s="29">
        <v>2003</v>
      </c>
      <c r="D481" s="29">
        <v>2004</v>
      </c>
      <c r="E481" s="29">
        <v>2005</v>
      </c>
      <c r="F481" s="29">
        <v>2006</v>
      </c>
      <c r="G481" s="29">
        <v>2007</v>
      </c>
      <c r="H481" s="29">
        <v>2008</v>
      </c>
      <c r="I481" s="29" t="s">
        <v>226</v>
      </c>
      <c r="J481" s="29" t="s">
        <v>294</v>
      </c>
      <c r="K481" s="29">
        <v>2011</v>
      </c>
      <c r="L481" s="29">
        <v>2012</v>
      </c>
      <c r="M481" s="29">
        <v>2013</v>
      </c>
    </row>
    <row r="482" spans="2:13" ht="12.75">
      <c r="B482" s="27" t="s">
        <v>135</v>
      </c>
      <c r="C482" s="43">
        <v>739.7</v>
      </c>
      <c r="D482" s="43">
        <v>824.3</v>
      </c>
      <c r="E482" s="43">
        <v>856.3</v>
      </c>
      <c r="F482" s="43">
        <v>850.7</v>
      </c>
      <c r="G482" s="43">
        <v>813.6</v>
      </c>
      <c r="H482" s="43">
        <v>904.5</v>
      </c>
      <c r="I482" s="43">
        <v>1145</v>
      </c>
      <c r="J482" s="43">
        <v>1259.8</v>
      </c>
      <c r="K482" s="30">
        <v>1182.7</v>
      </c>
      <c r="L482" s="30">
        <v>1099</v>
      </c>
      <c r="M482" s="30">
        <v>1105</v>
      </c>
    </row>
    <row r="483" spans="2:13" ht="12.75">
      <c r="B483" s="27" t="s">
        <v>68</v>
      </c>
      <c r="C483" s="43">
        <v>625.5</v>
      </c>
      <c r="D483" s="43">
        <v>752.2</v>
      </c>
      <c r="E483" s="43">
        <v>918</v>
      </c>
      <c r="F483" s="43">
        <v>1076.3</v>
      </c>
      <c r="G483" s="43">
        <v>1142.9</v>
      </c>
      <c r="H483" s="43">
        <v>1371.1</v>
      </c>
      <c r="I483" s="43">
        <v>1832.4</v>
      </c>
      <c r="J483" s="43">
        <v>2186.9</v>
      </c>
      <c r="K483" s="30">
        <v>2230.8</v>
      </c>
      <c r="L483" s="30">
        <v>2186</v>
      </c>
      <c r="M483" s="30">
        <v>2289</v>
      </c>
    </row>
    <row r="484" spans="2:13" ht="12.75">
      <c r="B484" s="27" t="s">
        <v>73</v>
      </c>
      <c r="C484" s="43">
        <v>19.8</v>
      </c>
      <c r="D484" s="43">
        <v>24.8</v>
      </c>
      <c r="E484" s="43">
        <v>28.3</v>
      </c>
      <c r="F484" s="43">
        <v>26.7</v>
      </c>
      <c r="G484" s="43">
        <v>29</v>
      </c>
      <c r="H484" s="43">
        <v>43.6</v>
      </c>
      <c r="I484" s="43">
        <v>81</v>
      </c>
      <c r="J484" s="43">
        <v>98.7</v>
      </c>
      <c r="K484" s="30">
        <v>93.5</v>
      </c>
      <c r="L484" s="30">
        <v>90</v>
      </c>
      <c r="M484" s="30">
        <v>85</v>
      </c>
    </row>
    <row r="485" spans="2:13" ht="12.75">
      <c r="B485" s="36" t="s">
        <v>137</v>
      </c>
      <c r="C485" s="44">
        <v>1385</v>
      </c>
      <c r="D485" s="44">
        <v>1601.3</v>
      </c>
      <c r="E485" s="44">
        <v>1802.6</v>
      </c>
      <c r="F485" s="44">
        <v>1953.7</v>
      </c>
      <c r="G485" s="44">
        <v>1985.5</v>
      </c>
      <c r="H485" s="44">
        <f>SUM(H482:H484)</f>
        <v>2319.2</v>
      </c>
      <c r="I485" s="44">
        <v>3058.4</v>
      </c>
      <c r="J485" s="44">
        <v>3545.3999999999996</v>
      </c>
      <c r="K485" s="37">
        <v>3507</v>
      </c>
      <c r="L485" s="37">
        <v>3375</v>
      </c>
      <c r="M485" s="37">
        <v>3479</v>
      </c>
    </row>
    <row r="486" spans="2:5" ht="12.75">
      <c r="B486" s="75" t="s">
        <v>228</v>
      </c>
      <c r="C486" s="6"/>
      <c r="D486" s="6"/>
      <c r="E486" s="6"/>
    </row>
    <row r="487" ht="12.75">
      <c r="B487" s="74" t="s">
        <v>293</v>
      </c>
    </row>
    <row r="488" ht="12.75">
      <c r="B488" s="74"/>
    </row>
    <row r="489" spans="1:2" s="18" customFormat="1" ht="12" customHeight="1">
      <c r="A489" s="61"/>
      <c r="B489" s="1" t="s">
        <v>53</v>
      </c>
    </row>
    <row r="491" spans="1:13" s="28" customFormat="1" ht="12.75">
      <c r="A491" s="12"/>
      <c r="B491" s="34" t="s">
        <v>93</v>
      </c>
      <c r="C491" s="29">
        <v>2003</v>
      </c>
      <c r="D491" s="29">
        <v>2004</v>
      </c>
      <c r="E491" s="29">
        <v>2005</v>
      </c>
      <c r="F491" s="29">
        <v>2006</v>
      </c>
      <c r="G491" s="29">
        <v>2007</v>
      </c>
      <c r="H491" s="29">
        <v>2008</v>
      </c>
      <c r="I491" s="29">
        <v>2009</v>
      </c>
      <c r="J491" s="29">
        <v>2010</v>
      </c>
      <c r="K491" s="29">
        <v>2011</v>
      </c>
      <c r="L491" s="29">
        <v>2012</v>
      </c>
      <c r="M491" s="29">
        <v>2013</v>
      </c>
    </row>
    <row r="492" spans="2:13" ht="12.75">
      <c r="B492" s="27" t="s">
        <v>88</v>
      </c>
      <c r="C492" s="39">
        <v>489.302885</v>
      </c>
      <c r="D492" s="39">
        <v>595.3198479999999</v>
      </c>
      <c r="E492" s="39">
        <v>796.4926120000001</v>
      </c>
      <c r="F492" s="39">
        <v>775</v>
      </c>
      <c r="G492" s="27">
        <v>870</v>
      </c>
      <c r="H492" s="39">
        <v>812</v>
      </c>
      <c r="I492" s="39">
        <v>789</v>
      </c>
      <c r="J492" s="39">
        <v>794</v>
      </c>
      <c r="K492" s="39">
        <v>786</v>
      </c>
      <c r="L492" s="39">
        <v>623</v>
      </c>
      <c r="M492" s="39">
        <v>684</v>
      </c>
    </row>
    <row r="493" spans="2:13" ht="12.75">
      <c r="B493" s="27" t="s">
        <v>89</v>
      </c>
      <c r="C493" s="39">
        <v>245.500823</v>
      </c>
      <c r="D493" s="39">
        <v>306.21463099999994</v>
      </c>
      <c r="E493" s="39">
        <v>403.72422400000005</v>
      </c>
      <c r="F493" s="39">
        <v>386</v>
      </c>
      <c r="G493" s="39">
        <v>439</v>
      </c>
      <c r="H493" s="39">
        <v>404</v>
      </c>
      <c r="I493" s="39">
        <v>394</v>
      </c>
      <c r="J493" s="39">
        <v>398</v>
      </c>
      <c r="K493" s="39">
        <v>403</v>
      </c>
      <c r="L493" s="39">
        <v>321</v>
      </c>
      <c r="M493" s="39">
        <v>348</v>
      </c>
    </row>
    <row r="494" spans="2:13" ht="12.75">
      <c r="B494" s="27" t="s">
        <v>90</v>
      </c>
      <c r="C494" s="39">
        <v>220.12491699999993</v>
      </c>
      <c r="D494" s="39">
        <v>294.289349</v>
      </c>
      <c r="E494" s="39">
        <v>284.02028333952444</v>
      </c>
      <c r="F494" s="39">
        <v>263</v>
      </c>
      <c r="G494" s="39">
        <v>270</v>
      </c>
      <c r="H494" s="39">
        <v>246</v>
      </c>
      <c r="I494" s="39">
        <v>231</v>
      </c>
      <c r="J494" s="39">
        <v>216</v>
      </c>
      <c r="K494" s="39">
        <v>244</v>
      </c>
      <c r="L494" s="39">
        <v>164</v>
      </c>
      <c r="M494" s="39">
        <v>158</v>
      </c>
    </row>
    <row r="495" spans="2:13" ht="12.75">
      <c r="B495" s="27" t="s">
        <v>91</v>
      </c>
      <c r="C495" s="39">
        <v>187.60540600000002</v>
      </c>
      <c r="D495" s="39">
        <v>194.62494999999993</v>
      </c>
      <c r="E495" s="39">
        <v>352.80326800000006</v>
      </c>
      <c r="F495" s="39">
        <v>360</v>
      </c>
      <c r="G495" s="39">
        <v>404</v>
      </c>
      <c r="H495" s="39">
        <v>361</v>
      </c>
      <c r="I495" s="39">
        <v>387</v>
      </c>
      <c r="J495" s="39">
        <v>417</v>
      </c>
      <c r="K495" s="39">
        <v>388</v>
      </c>
      <c r="L495" s="39">
        <v>322</v>
      </c>
      <c r="M495" s="39">
        <v>351</v>
      </c>
    </row>
    <row r="496" spans="2:13" ht="12.75">
      <c r="B496" s="27" t="s">
        <v>92</v>
      </c>
      <c r="C496" s="39">
        <v>330.429386</v>
      </c>
      <c r="D496" s="39">
        <v>369.864302</v>
      </c>
      <c r="E496" s="39">
        <v>441.398738</v>
      </c>
      <c r="F496" s="39">
        <v>496</v>
      </c>
      <c r="G496" s="39">
        <v>546</v>
      </c>
      <c r="H496" s="39">
        <v>515</v>
      </c>
      <c r="I496" s="39">
        <v>511</v>
      </c>
      <c r="J496" s="39">
        <v>510</v>
      </c>
      <c r="K496" s="39">
        <v>537</v>
      </c>
      <c r="L496" s="39">
        <v>447</v>
      </c>
      <c r="M496" s="39">
        <v>472</v>
      </c>
    </row>
    <row r="497" spans="2:13" ht="12.75">
      <c r="B497" s="27" t="s">
        <v>73</v>
      </c>
      <c r="C497" s="39">
        <v>415.87492799999995</v>
      </c>
      <c r="D497" s="39">
        <v>543.3523220000001</v>
      </c>
      <c r="E497" s="39">
        <v>771.515277</v>
      </c>
      <c r="F497" s="39">
        <v>687</v>
      </c>
      <c r="G497" s="39">
        <v>757</v>
      </c>
      <c r="H497" s="39">
        <v>711</v>
      </c>
      <c r="I497" s="39">
        <v>699</v>
      </c>
      <c r="J497" s="39">
        <v>796</v>
      </c>
      <c r="K497" s="39">
        <v>761</v>
      </c>
      <c r="L497" s="39">
        <v>534</v>
      </c>
      <c r="M497" s="39">
        <v>623</v>
      </c>
    </row>
    <row r="498" spans="2:13" ht="12" customHeight="1">
      <c r="B498" s="36" t="s">
        <v>94</v>
      </c>
      <c r="C498" s="37">
        <f>SUM(C492:C497)</f>
        <v>1888.8383450000001</v>
      </c>
      <c r="D498" s="37">
        <f>SUM(D492:D497)</f>
        <v>2303.6654019999996</v>
      </c>
      <c r="E498" s="37">
        <f>SUM(E492:E497)</f>
        <v>3049.9544023395247</v>
      </c>
      <c r="F498" s="37">
        <v>2967</v>
      </c>
      <c r="G498" s="37">
        <f>+G492+G493+G494+G495+G496+G497</f>
        <v>3286</v>
      </c>
      <c r="H498" s="37">
        <f>+H492+H493+H494+H495+H496+H497</f>
        <v>3049</v>
      </c>
      <c r="I498" s="37">
        <v>3012</v>
      </c>
      <c r="J498" s="37">
        <v>3131</v>
      </c>
      <c r="K498" s="37">
        <v>3119</v>
      </c>
      <c r="L498" s="37">
        <v>2411</v>
      </c>
      <c r="M498" s="37">
        <f>SUM(M492:M497)</f>
        <v>2636</v>
      </c>
    </row>
    <row r="500" spans="1:13" s="28" customFormat="1" ht="12.75">
      <c r="A500" s="12"/>
      <c r="B500" s="34" t="s">
        <v>97</v>
      </c>
      <c r="C500" s="29">
        <v>2003</v>
      </c>
      <c r="D500" s="29">
        <v>2004</v>
      </c>
      <c r="E500" s="29">
        <v>2005</v>
      </c>
      <c r="F500" s="29">
        <v>2006</v>
      </c>
      <c r="G500" s="29">
        <v>2007</v>
      </c>
      <c r="H500" s="29">
        <v>2008</v>
      </c>
      <c r="I500" s="29">
        <v>2009</v>
      </c>
      <c r="J500" s="29">
        <v>2010</v>
      </c>
      <c r="K500" s="29">
        <v>2011</v>
      </c>
      <c r="L500" s="29">
        <v>2012</v>
      </c>
      <c r="M500" s="29">
        <v>2013</v>
      </c>
    </row>
    <row r="501" spans="2:13" ht="12.75">
      <c r="B501" s="27" t="s">
        <v>95</v>
      </c>
      <c r="C501" s="39">
        <v>330</v>
      </c>
      <c r="D501" s="30">
        <v>185</v>
      </c>
      <c r="E501" s="30">
        <v>229</v>
      </c>
      <c r="F501" s="30">
        <v>244</v>
      </c>
      <c r="G501" s="30">
        <v>277</v>
      </c>
      <c r="H501" s="30">
        <v>240</v>
      </c>
      <c r="I501" s="30">
        <v>193</v>
      </c>
      <c r="J501" s="30">
        <v>270</v>
      </c>
      <c r="K501" s="30">
        <v>341</v>
      </c>
      <c r="L501" s="30">
        <v>318</v>
      </c>
      <c r="M501" s="30">
        <v>306</v>
      </c>
    </row>
    <row r="502" spans="2:13" ht="12.75">
      <c r="B502" s="35" t="s">
        <v>96</v>
      </c>
      <c r="C502" s="40">
        <v>763</v>
      </c>
      <c r="D502" s="41">
        <v>871.583695</v>
      </c>
      <c r="E502" s="41">
        <v>1065</v>
      </c>
      <c r="F502" s="41">
        <v>1126</v>
      </c>
      <c r="G502" s="41">
        <v>1209</v>
      </c>
      <c r="H502" s="41">
        <v>1118</v>
      </c>
      <c r="I502" s="41">
        <v>1153</v>
      </c>
      <c r="J502" s="41">
        <v>1145</v>
      </c>
      <c r="K502" s="41">
        <v>1164</v>
      </c>
      <c r="L502" s="41">
        <v>911</v>
      </c>
      <c r="M502" s="41">
        <v>996</v>
      </c>
    </row>
    <row r="503" spans="2:13" ht="12.75">
      <c r="B503" s="12"/>
      <c r="C503" s="26"/>
      <c r="D503" s="15"/>
      <c r="E503" s="15"/>
      <c r="F503" s="15"/>
      <c r="G503" s="15"/>
      <c r="H503" s="15"/>
      <c r="I503" s="15"/>
      <c r="J503" s="15"/>
      <c r="K503" s="15"/>
      <c r="L503" s="15"/>
      <c r="M503" s="15"/>
    </row>
    <row r="504" spans="1:13" s="28" customFormat="1" ht="12.75">
      <c r="A504" s="12"/>
      <c r="B504" s="34" t="s">
        <v>98</v>
      </c>
      <c r="C504" s="29">
        <v>2003</v>
      </c>
      <c r="D504" s="29">
        <v>2004</v>
      </c>
      <c r="E504" s="29">
        <v>2005</v>
      </c>
      <c r="F504" s="29">
        <v>2006</v>
      </c>
      <c r="G504" s="29">
        <v>2007</v>
      </c>
      <c r="H504" s="29">
        <v>2008</v>
      </c>
      <c r="I504" s="29">
        <v>2009</v>
      </c>
      <c r="J504" s="29">
        <v>2010</v>
      </c>
      <c r="K504" s="29">
        <v>2011</v>
      </c>
      <c r="L504" s="29">
        <v>2012</v>
      </c>
      <c r="M504" s="29">
        <v>2013</v>
      </c>
    </row>
    <row r="505" spans="2:13" ht="12.75">
      <c r="B505" s="27" t="s">
        <v>79</v>
      </c>
      <c r="C505" s="30">
        <v>393</v>
      </c>
      <c r="D505" s="30">
        <v>430</v>
      </c>
      <c r="E505" s="30">
        <v>468</v>
      </c>
      <c r="F505" s="30">
        <v>479</v>
      </c>
      <c r="G505" s="27">
        <v>491</v>
      </c>
      <c r="H505" s="30">
        <v>447</v>
      </c>
      <c r="I505" s="30">
        <v>385</v>
      </c>
      <c r="J505" s="30">
        <v>462</v>
      </c>
      <c r="K505" s="30">
        <v>515</v>
      </c>
      <c r="L505" s="30">
        <v>451</v>
      </c>
      <c r="M505" s="30">
        <v>444</v>
      </c>
    </row>
    <row r="506" spans="2:13" ht="12.75">
      <c r="B506" s="27" t="s">
        <v>80</v>
      </c>
      <c r="C506" s="30">
        <v>79</v>
      </c>
      <c r="D506" s="30">
        <v>77</v>
      </c>
      <c r="E506" s="30">
        <v>69</v>
      </c>
      <c r="F506" s="30">
        <v>72</v>
      </c>
      <c r="G506" s="27">
        <v>84</v>
      </c>
      <c r="H506" s="30">
        <v>78</v>
      </c>
      <c r="I506" s="30">
        <v>80</v>
      </c>
      <c r="J506" s="30">
        <v>82</v>
      </c>
      <c r="K506" s="30">
        <v>79</v>
      </c>
      <c r="L506" s="30">
        <v>65</v>
      </c>
      <c r="M506" s="30">
        <v>60</v>
      </c>
    </row>
    <row r="507" spans="2:13" ht="12.75">
      <c r="B507" s="27" t="s">
        <v>99</v>
      </c>
      <c r="C507" s="30">
        <v>621</v>
      </c>
      <c r="D507" s="30">
        <v>550</v>
      </c>
      <c r="E507" s="30">
        <v>757</v>
      </c>
      <c r="F507" s="30">
        <v>819</v>
      </c>
      <c r="G507" s="27">
        <v>912</v>
      </c>
      <c r="H507" s="30">
        <v>833</v>
      </c>
      <c r="I507" s="30">
        <v>881</v>
      </c>
      <c r="J507" s="30">
        <v>871</v>
      </c>
      <c r="K507" s="30">
        <v>910</v>
      </c>
      <c r="L507" s="30">
        <v>714</v>
      </c>
      <c r="M507" s="30">
        <v>798</v>
      </c>
    </row>
    <row r="508" spans="2:13" ht="12.75">
      <c r="B508" s="36" t="s">
        <v>100</v>
      </c>
      <c r="C508" s="37">
        <v>1093</v>
      </c>
      <c r="D508" s="37">
        <f>SUM(D505:D507)</f>
        <v>1057</v>
      </c>
      <c r="E508" s="37">
        <f>SUM(E505:E507)</f>
        <v>1294</v>
      </c>
      <c r="F508" s="37">
        <v>1370</v>
      </c>
      <c r="G508" s="37">
        <f>+G505+G506+G507</f>
        <v>1487</v>
      </c>
      <c r="H508" s="37">
        <f>+H505+H506+H507</f>
        <v>1358</v>
      </c>
      <c r="I508" s="37">
        <v>1346</v>
      </c>
      <c r="J508" s="37">
        <v>1415</v>
      </c>
      <c r="K508" s="37">
        <v>1504</v>
      </c>
      <c r="L508" s="37">
        <v>1230</v>
      </c>
      <c r="M508" s="37">
        <v>1302</v>
      </c>
    </row>
    <row r="509" spans="2:13" ht="12.75">
      <c r="B509" s="6"/>
      <c r="C509" s="10"/>
      <c r="D509" s="10"/>
      <c r="E509" s="10"/>
      <c r="F509" s="10"/>
      <c r="G509" s="10"/>
      <c r="H509" s="10"/>
      <c r="I509" s="10"/>
      <c r="J509" s="10"/>
      <c r="K509" s="10"/>
      <c r="L509" s="10"/>
      <c r="M509" s="10"/>
    </row>
    <row r="510" spans="1:13" s="28" customFormat="1" ht="12.75">
      <c r="A510" s="12"/>
      <c r="B510" s="34" t="s">
        <v>101</v>
      </c>
      <c r="C510" s="29">
        <v>2003</v>
      </c>
      <c r="D510" s="29">
        <v>2004</v>
      </c>
      <c r="E510" s="29">
        <v>2005</v>
      </c>
      <c r="F510" s="29">
        <v>2006</v>
      </c>
      <c r="G510" s="29">
        <v>2007</v>
      </c>
      <c r="H510" s="29">
        <v>2008</v>
      </c>
      <c r="I510" s="29">
        <v>2009</v>
      </c>
      <c r="J510" s="29">
        <v>2010</v>
      </c>
      <c r="K510" s="29">
        <v>2011</v>
      </c>
      <c r="L510" s="29">
        <v>2012</v>
      </c>
      <c r="M510" s="29">
        <v>2013</v>
      </c>
    </row>
    <row r="511" spans="2:13" ht="12" customHeight="1">
      <c r="B511" s="27" t="s">
        <v>102</v>
      </c>
      <c r="C511" s="39">
        <v>397.50718600000005</v>
      </c>
      <c r="D511" s="39">
        <v>515.818798</v>
      </c>
      <c r="E511" s="39">
        <v>638.828863014</v>
      </c>
      <c r="F511" s="39">
        <v>611</v>
      </c>
      <c r="G511" s="27">
        <v>629</v>
      </c>
      <c r="H511" s="27">
        <v>619</v>
      </c>
      <c r="I511" s="37">
        <v>671</v>
      </c>
      <c r="J511" s="37">
        <v>694</v>
      </c>
      <c r="K511" s="37">
        <v>633</v>
      </c>
      <c r="L511" s="37">
        <v>420</v>
      </c>
      <c r="M511" s="37"/>
    </row>
    <row r="514" spans="1:2" s="18" customFormat="1" ht="12" customHeight="1">
      <c r="A514" s="61"/>
      <c r="B514" s="1" t="s">
        <v>54</v>
      </c>
    </row>
    <row r="516" spans="1:13" s="28" customFormat="1" ht="12.75">
      <c r="A516" s="12"/>
      <c r="B516" s="34" t="s">
        <v>217</v>
      </c>
      <c r="C516" s="29">
        <v>2003</v>
      </c>
      <c r="D516" s="29">
        <v>2004</v>
      </c>
      <c r="E516" s="29">
        <v>2005</v>
      </c>
      <c r="F516" s="29">
        <v>2006</v>
      </c>
      <c r="G516" s="29">
        <v>2007</v>
      </c>
      <c r="H516" s="29">
        <v>2008</v>
      </c>
      <c r="I516" s="29">
        <v>2009</v>
      </c>
      <c r="J516" s="29">
        <v>2010</v>
      </c>
      <c r="K516" s="29">
        <v>2011</v>
      </c>
      <c r="L516" s="29">
        <v>2012</v>
      </c>
      <c r="M516" s="29">
        <v>2013</v>
      </c>
    </row>
    <row r="517" spans="2:13" ht="12.75" customHeight="1">
      <c r="B517" s="27" t="s">
        <v>120</v>
      </c>
      <c r="C517" s="30">
        <v>17393</v>
      </c>
      <c r="D517" s="30">
        <v>17004</v>
      </c>
      <c r="E517" s="30">
        <v>17714</v>
      </c>
      <c r="F517" s="30">
        <v>17278</v>
      </c>
      <c r="G517" s="30">
        <v>14961</v>
      </c>
      <c r="H517" s="30">
        <v>15140</v>
      </c>
      <c r="I517" s="30">
        <v>14913</v>
      </c>
      <c r="J517" s="30">
        <v>13833</v>
      </c>
      <c r="K517" s="30">
        <v>12492</v>
      </c>
      <c r="L517" s="30">
        <f>L68</f>
        <v>11904</v>
      </c>
      <c r="M517" s="30">
        <v>10916</v>
      </c>
    </row>
    <row r="518" spans="2:13" ht="12" customHeight="1">
      <c r="B518" s="27" t="s">
        <v>121</v>
      </c>
      <c r="C518" s="30">
        <v>2044</v>
      </c>
      <c r="D518" s="30">
        <v>2526</v>
      </c>
      <c r="E518" s="30">
        <v>2570</v>
      </c>
      <c r="F518" s="30">
        <v>2386</v>
      </c>
      <c r="G518" s="30">
        <v>2390</v>
      </c>
      <c r="H518" s="30">
        <v>2427</v>
      </c>
      <c r="I518" s="30">
        <v>1768</v>
      </c>
      <c r="J518" s="30">
        <v>2201</v>
      </c>
      <c r="K518" s="30">
        <v>2761</v>
      </c>
      <c r="L518" s="30">
        <f>L69</f>
        <v>2837</v>
      </c>
      <c r="M518" s="30">
        <v>3531</v>
      </c>
    </row>
    <row r="520" spans="1:12" s="28" customFormat="1" ht="12.75">
      <c r="A520" s="12"/>
      <c r="B520" s="34" t="s">
        <v>150</v>
      </c>
      <c r="C520" s="29">
        <v>2003</v>
      </c>
      <c r="D520" s="29">
        <v>2004</v>
      </c>
      <c r="E520" s="29">
        <v>2005</v>
      </c>
      <c r="F520" s="29">
        <v>2006</v>
      </c>
      <c r="G520" s="29">
        <v>2007</v>
      </c>
      <c r="H520" s="29">
        <v>2008</v>
      </c>
      <c r="I520" s="29">
        <v>2009</v>
      </c>
      <c r="J520" s="29">
        <v>2010</v>
      </c>
      <c r="K520" s="29"/>
      <c r="L520" s="29"/>
    </row>
    <row r="521" spans="2:13" ht="12" customHeight="1">
      <c r="B521" s="35" t="s">
        <v>122</v>
      </c>
      <c r="C521" s="38" t="s">
        <v>179</v>
      </c>
      <c r="D521" s="33">
        <v>3</v>
      </c>
      <c r="E521" s="33">
        <v>3.03</v>
      </c>
      <c r="F521" s="33">
        <v>3.16</v>
      </c>
      <c r="G521" s="33">
        <v>3.68</v>
      </c>
      <c r="H521" s="33">
        <v>3.89</v>
      </c>
      <c r="I521" s="33">
        <v>4.44</v>
      </c>
      <c r="J521" s="33">
        <v>4.75</v>
      </c>
      <c r="K521" s="87"/>
      <c r="L521" s="87"/>
      <c r="M521" s="87"/>
    </row>
    <row r="523" spans="1:2" s="18" customFormat="1" ht="12" customHeight="1">
      <c r="A523" s="61"/>
      <c r="B523" s="1" t="s">
        <v>103</v>
      </c>
    </row>
    <row r="525" spans="1:13" s="28" customFormat="1" ht="12.75">
      <c r="A525" s="12"/>
      <c r="B525" s="72" t="s">
        <v>237</v>
      </c>
      <c r="C525" s="29">
        <v>2003</v>
      </c>
      <c r="D525" s="29">
        <v>2004</v>
      </c>
      <c r="E525" s="29">
        <v>2005</v>
      </c>
      <c r="F525" s="29">
        <v>2006</v>
      </c>
      <c r="G525" s="29">
        <v>2007</v>
      </c>
      <c r="H525" s="29">
        <v>2008</v>
      </c>
      <c r="I525" s="29" t="s">
        <v>230</v>
      </c>
      <c r="J525" s="29" t="s">
        <v>287</v>
      </c>
      <c r="K525" s="29" t="s">
        <v>302</v>
      </c>
      <c r="L525" s="29">
        <v>2012</v>
      </c>
      <c r="M525" s="29">
        <v>2013</v>
      </c>
    </row>
    <row r="526" spans="2:13" ht="12.75">
      <c r="B526" s="35" t="s">
        <v>51</v>
      </c>
      <c r="C526" s="30">
        <v>2024</v>
      </c>
      <c r="D526" s="30">
        <v>1682</v>
      </c>
      <c r="E526" s="30">
        <v>1502</v>
      </c>
      <c r="F526" s="30">
        <v>1428</v>
      </c>
      <c r="G526" s="30">
        <v>1504</v>
      </c>
      <c r="H526" s="30">
        <v>1516</v>
      </c>
      <c r="I526" s="30">
        <v>1498</v>
      </c>
      <c r="J526" s="30">
        <v>1486</v>
      </c>
      <c r="K526" s="30">
        <v>1489</v>
      </c>
      <c r="L526" s="30">
        <v>1492</v>
      </c>
      <c r="M526" s="30">
        <v>1473</v>
      </c>
    </row>
    <row r="527" spans="2:13" ht="12.75">
      <c r="B527" s="35" t="s">
        <v>52</v>
      </c>
      <c r="C527" s="30">
        <v>3160</v>
      </c>
      <c r="D527" s="30">
        <v>3045</v>
      </c>
      <c r="E527" s="30">
        <v>2953</v>
      </c>
      <c r="F527" s="30">
        <v>2796</v>
      </c>
      <c r="G527" s="30">
        <v>2836</v>
      </c>
      <c r="H527" s="30">
        <v>2882</v>
      </c>
      <c r="I527" s="30">
        <v>2854</v>
      </c>
      <c r="J527" s="30">
        <v>2836</v>
      </c>
      <c r="K527" s="30">
        <v>2879</v>
      </c>
      <c r="L527" s="30">
        <v>2852</v>
      </c>
      <c r="M527" s="30">
        <v>2521</v>
      </c>
    </row>
    <row r="528" spans="2:13" ht="12.75">
      <c r="B528" s="35" t="s">
        <v>305</v>
      </c>
      <c r="C528" s="30">
        <v>624</v>
      </c>
      <c r="D528" s="30">
        <v>10</v>
      </c>
      <c r="E528" s="30">
        <v>6</v>
      </c>
      <c r="F528" s="30">
        <v>1</v>
      </c>
      <c r="G528" s="30">
        <v>0</v>
      </c>
      <c r="H528" s="30">
        <v>17</v>
      </c>
      <c r="I528" s="30">
        <v>33</v>
      </c>
      <c r="J528" s="30">
        <v>37</v>
      </c>
      <c r="K528" s="30">
        <v>9</v>
      </c>
      <c r="L528" s="30">
        <v>0</v>
      </c>
      <c r="M528" s="30">
        <v>0</v>
      </c>
    </row>
    <row r="529" spans="2:13" ht="12.75">
      <c r="B529" s="35" t="s">
        <v>104</v>
      </c>
      <c r="C529" s="30">
        <v>531</v>
      </c>
      <c r="D529" s="30">
        <v>528</v>
      </c>
      <c r="E529" s="30">
        <v>580</v>
      </c>
      <c r="F529" s="30">
        <v>504</v>
      </c>
      <c r="G529" s="30">
        <v>539</v>
      </c>
      <c r="H529" s="30">
        <v>539</v>
      </c>
      <c r="I529" s="30">
        <v>521</v>
      </c>
      <c r="J529" s="30">
        <v>502</v>
      </c>
      <c r="K529" s="30">
        <v>496</v>
      </c>
      <c r="L529" s="30">
        <v>510</v>
      </c>
      <c r="M529" s="87"/>
    </row>
    <row r="530" spans="2:13" ht="12.75">
      <c r="B530" s="35" t="s">
        <v>105</v>
      </c>
      <c r="C530" s="30">
        <v>709</v>
      </c>
      <c r="D530" s="30">
        <v>578</v>
      </c>
      <c r="E530" s="30">
        <v>489</v>
      </c>
      <c r="F530" s="30">
        <v>461</v>
      </c>
      <c r="G530" s="30">
        <v>427</v>
      </c>
      <c r="H530" s="30">
        <v>430</v>
      </c>
      <c r="I530" s="30">
        <v>439</v>
      </c>
      <c r="J530" s="30">
        <v>446</v>
      </c>
      <c r="K530" s="30">
        <v>460</v>
      </c>
      <c r="L530" s="30">
        <v>524</v>
      </c>
      <c r="M530" s="87"/>
    </row>
    <row r="531" spans="2:13" ht="12.75">
      <c r="B531" s="35"/>
      <c r="C531" s="87"/>
      <c r="D531" s="87"/>
      <c r="E531" s="87"/>
      <c r="F531" s="87"/>
      <c r="G531" s="87"/>
      <c r="H531" s="87"/>
      <c r="I531" s="87"/>
      <c r="J531" s="87"/>
      <c r="K531" s="87"/>
      <c r="L531" s="87"/>
      <c r="M531" s="30">
        <v>1033</v>
      </c>
    </row>
    <row r="532" spans="2:13" ht="12.75">
      <c r="B532" s="36" t="s">
        <v>220</v>
      </c>
      <c r="C532" s="37">
        <f aca="true" t="shared" si="7" ref="C532:H532">SUM(C526:C530)</f>
        <v>7048</v>
      </c>
      <c r="D532" s="37">
        <f t="shared" si="7"/>
        <v>5843</v>
      </c>
      <c r="E532" s="37">
        <f t="shared" si="7"/>
        <v>5530</v>
      </c>
      <c r="F532" s="37">
        <f t="shared" si="7"/>
        <v>5190</v>
      </c>
      <c r="G532" s="37">
        <f t="shared" si="7"/>
        <v>5306</v>
      </c>
      <c r="H532" s="37">
        <f t="shared" si="7"/>
        <v>5384</v>
      </c>
      <c r="I532" s="37">
        <v>5345</v>
      </c>
      <c r="J532" s="37">
        <v>5307</v>
      </c>
      <c r="K532" s="37">
        <v>5333</v>
      </c>
      <c r="L532" s="37">
        <v>5378</v>
      </c>
      <c r="M532" s="37">
        <v>5071</v>
      </c>
    </row>
    <row r="533" spans="2:13" ht="12.75">
      <c r="B533" s="36" t="s">
        <v>106</v>
      </c>
      <c r="C533" s="37">
        <v>8884</v>
      </c>
      <c r="D533" s="37">
        <v>10617</v>
      </c>
      <c r="E533" s="37">
        <v>10056</v>
      </c>
      <c r="F533" s="37">
        <v>9121</v>
      </c>
      <c r="G533" s="37">
        <v>9194</v>
      </c>
      <c r="H533" s="37">
        <v>10606</v>
      </c>
      <c r="I533" s="37">
        <v>20189</v>
      </c>
      <c r="J533" s="37">
        <v>28107</v>
      </c>
      <c r="K533" s="37">
        <v>26305</v>
      </c>
      <c r="L533" s="37">
        <v>25404</v>
      </c>
      <c r="M533" s="37">
        <v>23447</v>
      </c>
    </row>
    <row r="534" spans="2:13" ht="12.75">
      <c r="B534" s="36" t="s">
        <v>56</v>
      </c>
      <c r="C534" s="37">
        <f aca="true" t="shared" si="8" ref="C534:H534">+C532+C533</f>
        <v>15932</v>
      </c>
      <c r="D534" s="37">
        <f t="shared" si="8"/>
        <v>16460</v>
      </c>
      <c r="E534" s="37">
        <f t="shared" si="8"/>
        <v>15586</v>
      </c>
      <c r="F534" s="37">
        <f t="shared" si="8"/>
        <v>14311</v>
      </c>
      <c r="G534" s="37">
        <f t="shared" si="8"/>
        <v>14500</v>
      </c>
      <c r="H534" s="37">
        <f t="shared" si="8"/>
        <v>15990</v>
      </c>
      <c r="I534" s="37">
        <v>25534</v>
      </c>
      <c r="J534" s="37">
        <v>33414</v>
      </c>
      <c r="K534" s="37">
        <v>31638</v>
      </c>
      <c r="L534" s="37">
        <v>30781</v>
      </c>
      <c r="M534" s="37">
        <v>28548</v>
      </c>
    </row>
    <row r="535" spans="2:12" ht="12.75">
      <c r="B535" s="6" t="s">
        <v>238</v>
      </c>
      <c r="C535" s="10"/>
      <c r="D535" s="10"/>
      <c r="E535" s="10"/>
      <c r="F535" s="10"/>
      <c r="G535" s="10"/>
      <c r="H535" s="10"/>
      <c r="I535" s="10"/>
      <c r="J535" s="10"/>
      <c r="K535" s="10"/>
      <c r="L535" s="10"/>
    </row>
    <row r="536" spans="2:5" ht="12.75">
      <c r="B536" s="12" t="s">
        <v>229</v>
      </c>
      <c r="C536" s="4"/>
      <c r="D536" s="4"/>
      <c r="E536" s="4"/>
    </row>
    <row r="537" spans="2:5" ht="12.75">
      <c r="B537" s="12" t="s">
        <v>289</v>
      </c>
      <c r="C537" s="4"/>
      <c r="D537" s="4"/>
      <c r="E537" s="4"/>
    </row>
    <row r="539" spans="1:13" s="28" customFormat="1" ht="12.75">
      <c r="A539" s="12"/>
      <c r="B539" s="34" t="s">
        <v>151</v>
      </c>
      <c r="C539" s="29">
        <v>2003</v>
      </c>
      <c r="D539" s="29">
        <v>2004</v>
      </c>
      <c r="E539" s="29">
        <v>2005</v>
      </c>
      <c r="F539" s="29">
        <v>2006</v>
      </c>
      <c r="G539" s="29">
        <v>2007</v>
      </c>
      <c r="H539" s="29">
        <v>2008</v>
      </c>
      <c r="I539" s="29" t="s">
        <v>226</v>
      </c>
      <c r="J539" s="29" t="s">
        <v>288</v>
      </c>
      <c r="K539" s="29" t="s">
        <v>301</v>
      </c>
      <c r="L539" s="29">
        <v>2012</v>
      </c>
      <c r="M539" s="29">
        <v>2013</v>
      </c>
    </row>
    <row r="540" spans="2:13" ht="12.75">
      <c r="B540" s="35" t="s">
        <v>139</v>
      </c>
      <c r="C540" s="30">
        <v>6539</v>
      </c>
      <c r="D540" s="30">
        <v>5546</v>
      </c>
      <c r="E540" s="30">
        <v>5348</v>
      </c>
      <c r="F540" s="30">
        <v>5096</v>
      </c>
      <c r="G540" s="30">
        <v>5305</v>
      </c>
      <c r="H540" s="30">
        <v>5421</v>
      </c>
      <c r="I540" s="30">
        <v>5264</v>
      </c>
      <c r="J540" s="30">
        <v>5270</v>
      </c>
      <c r="K540" s="30">
        <v>5336</v>
      </c>
      <c r="L540" s="30">
        <v>5182</v>
      </c>
      <c r="M540" s="30">
        <v>5098</v>
      </c>
    </row>
    <row r="541" spans="2:13" ht="12.75">
      <c r="B541" s="35" t="s">
        <v>106</v>
      </c>
      <c r="C541" s="30">
        <v>9327</v>
      </c>
      <c r="D541" s="30">
        <v>9919</v>
      </c>
      <c r="E541" s="30">
        <f>14660-E540</f>
        <v>9312</v>
      </c>
      <c r="F541" s="30">
        <v>8765</v>
      </c>
      <c r="G541" s="30">
        <v>9753</v>
      </c>
      <c r="H541" s="30">
        <v>11792</v>
      </c>
      <c r="I541" s="30">
        <v>28826</v>
      </c>
      <c r="J541" s="30">
        <v>27124</v>
      </c>
      <c r="K541" s="30">
        <v>26135</v>
      </c>
      <c r="L541" s="30">
        <v>24416</v>
      </c>
      <c r="M541" s="30">
        <v>23671</v>
      </c>
    </row>
    <row r="542" spans="2:13" ht="12.75">
      <c r="B542" s="36" t="s">
        <v>56</v>
      </c>
      <c r="C542" s="37">
        <f aca="true" t="shared" si="9" ref="C542:H542">+C540+C541</f>
        <v>15866</v>
      </c>
      <c r="D542" s="37">
        <f t="shared" si="9"/>
        <v>15465</v>
      </c>
      <c r="E542" s="37">
        <f t="shared" si="9"/>
        <v>14660</v>
      </c>
      <c r="F542" s="37">
        <f t="shared" si="9"/>
        <v>13861</v>
      </c>
      <c r="G542" s="37">
        <f t="shared" si="9"/>
        <v>15058</v>
      </c>
      <c r="H542" s="37">
        <f t="shared" si="9"/>
        <v>17213</v>
      </c>
      <c r="I542" s="37">
        <v>34090</v>
      </c>
      <c r="J542" s="37">
        <v>32394</v>
      </c>
      <c r="K542" s="37">
        <v>31471</v>
      </c>
      <c r="L542" s="37">
        <v>29598</v>
      </c>
      <c r="M542" s="37">
        <v>28769</v>
      </c>
    </row>
    <row r="543" ht="12" customHeight="1">
      <c r="B543" s="12" t="s">
        <v>234</v>
      </c>
    </row>
    <row r="545" ht="12" customHeight="1">
      <c r="B545" s="6" t="s">
        <v>112</v>
      </c>
    </row>
    <row r="547" ht="12.75">
      <c r="B547" s="2" t="s">
        <v>113</v>
      </c>
    </row>
    <row r="548" ht="12.75">
      <c r="B548" s="2" t="s">
        <v>114</v>
      </c>
    </row>
    <row r="549" ht="12.75">
      <c r="B549" s="2" t="s">
        <v>115</v>
      </c>
    </row>
    <row r="550" ht="12" customHeight="1">
      <c r="B550" s="2" t="s">
        <v>116</v>
      </c>
    </row>
    <row r="552" ht="12.75">
      <c r="B552" s="2" t="s">
        <v>152</v>
      </c>
    </row>
    <row r="553" ht="12.75">
      <c r="B553" s="2" t="s">
        <v>156</v>
      </c>
    </row>
    <row r="554" ht="12.75">
      <c r="B554" s="2" t="s">
        <v>157</v>
      </c>
    </row>
    <row r="555" ht="12.75">
      <c r="B555" s="2" t="s">
        <v>153</v>
      </c>
    </row>
    <row r="556" ht="12" customHeight="1">
      <c r="B556" s="2" t="s">
        <v>154</v>
      </c>
    </row>
    <row r="558" spans="2:5" ht="12.75">
      <c r="B558" s="2" t="s">
        <v>155</v>
      </c>
      <c r="D558" s="17"/>
      <c r="E558" s="17"/>
    </row>
    <row r="559" ht="12.75">
      <c r="B559" s="2" t="s">
        <v>158</v>
      </c>
    </row>
  </sheetData>
  <sheetProtection/>
  <printOptions/>
  <pageMargins left="0.75" right="0.75" top="0.48" bottom="0.66" header="0.28" footer="0.42"/>
  <pageSetup fitToHeight="6" fitToWidth="1" horizontalDpi="300" verticalDpi="300" orientation="landscape" paperSize="9" scale="49" r:id="rId1"/>
  <ignoredErrors>
    <ignoredError sqref="D508:E508 H382 H388 G403:H40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 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KHercik</dc:creator>
  <cp:keywords/>
  <dc:description/>
  <cp:lastModifiedBy>ZFogarasi</cp:lastModifiedBy>
  <cp:lastPrinted>2011-04-28T05:59:55Z</cp:lastPrinted>
  <dcterms:created xsi:type="dcterms:W3CDTF">2006-03-06T13:55:45Z</dcterms:created>
  <dcterms:modified xsi:type="dcterms:W3CDTF">2014-08-26T09:16:04Z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Fact book - 2011.xls</vt:lpwstr>
  </property>
</Properties>
</file>